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isfilesv\himeji-city\Section\こども保育課\((◆認定・利用担当\((◆認定・利用担当\15_ 01 私立施設教育・保育給付費\R3\加算関連\1 申請依頼関連\処遇Ⅰ・Ⅱ\"/>
    </mc:Choice>
  </mc:AlternateContent>
  <xr:revisionPtr revIDLastSave="0" documentId="13_ncr:1_{6E55FD35-40AD-4082-B89F-F8C3D6C83ED7}" xr6:coauthVersionLast="36" xr6:coauthVersionMax="36" xr10:uidLastSave="{00000000-0000-0000-0000-000000000000}"/>
  <bookViews>
    <workbookView xWindow="0" yWindow="600" windowWidth="12456" windowHeight="6528" xr2:uid="{00000000-000D-0000-FFFF-FFFF00000000}"/>
  </bookViews>
  <sheets>
    <sheet name="保育所" sheetId="5" r:id="rId1"/>
    <sheet name="認定こども園" sheetId="6" r:id="rId2"/>
  </sheets>
  <definedNames>
    <definedName name="_xlnm.Print_Area" localSheetId="1">認定こども園!$A$1:$L$57</definedName>
    <definedName name="_xlnm.Print_Area" localSheetId="0">保育所!$A$1:$L$44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6" l="1"/>
  <c r="H41" i="6" l="1"/>
  <c r="H42" i="6"/>
  <c r="H35" i="6"/>
  <c r="L32" i="5"/>
  <c r="I31" i="5"/>
  <c r="H31" i="5"/>
  <c r="I33" i="6" l="1"/>
  <c r="H33" i="6"/>
  <c r="I25" i="6" l="1"/>
  <c r="I24" i="6"/>
  <c r="I22" i="5"/>
  <c r="F7" i="6" l="1"/>
  <c r="L29" i="6"/>
  <c r="K23" i="6" l="1"/>
  <c r="L23" i="6" s="1"/>
  <c r="J23" i="6"/>
  <c r="J22" i="6"/>
  <c r="J24" i="5" l="1"/>
  <c r="J23" i="5"/>
  <c r="J21" i="5"/>
  <c r="J20" i="5"/>
  <c r="L31" i="6" l="1"/>
  <c r="L30" i="6"/>
  <c r="J7" i="6"/>
  <c r="J10" i="6"/>
  <c r="K45" i="6"/>
  <c r="L45" i="6" s="1"/>
  <c r="I32" i="6"/>
  <c r="H31" i="6"/>
  <c r="G23" i="6"/>
  <c r="J27" i="6"/>
  <c r="J26" i="6"/>
  <c r="H30" i="6" l="1"/>
  <c r="K27" i="6"/>
  <c r="L27" i="6" s="1"/>
  <c r="K26" i="6"/>
  <c r="L26" i="6" s="1"/>
  <c r="K22" i="6"/>
  <c r="L22" i="6" s="1"/>
  <c r="G45" i="6"/>
  <c r="H45" i="6" s="1"/>
  <c r="L28" i="6" l="1"/>
  <c r="H29" i="6"/>
  <c r="I44" i="6"/>
  <c r="I43" i="6"/>
  <c r="I42" i="6"/>
  <c r="I40" i="6"/>
  <c r="I39" i="6"/>
  <c r="I38" i="6"/>
  <c r="I37" i="6"/>
  <c r="I36" i="6"/>
  <c r="I35" i="6"/>
  <c r="I34" i="6"/>
  <c r="L46" i="6" l="1"/>
  <c r="L47" i="6" s="1"/>
  <c r="J6" i="6"/>
  <c r="K24" i="5"/>
  <c r="L24" i="5" s="1"/>
  <c r="K23" i="5"/>
  <c r="L23" i="5" s="1"/>
  <c r="K21" i="5"/>
  <c r="K20" i="5"/>
  <c r="L20" i="5" s="1"/>
  <c r="I30" i="5"/>
  <c r="I29" i="5"/>
  <c r="I28" i="5"/>
  <c r="I27" i="5"/>
  <c r="L26" i="5"/>
  <c r="I17" i="5"/>
  <c r="J9" i="5"/>
  <c r="J7" i="5"/>
  <c r="L21" i="5" l="1"/>
  <c r="L25" i="5" s="1"/>
  <c r="L33" i="5" s="1"/>
  <c r="L34" i="5" s="1"/>
  <c r="F9" i="5" l="1"/>
  <c r="H44" i="6" l="1"/>
  <c r="H43" i="6"/>
  <c r="F23" i="6" l="1"/>
  <c r="F27" i="6" l="1"/>
  <c r="F26" i="6"/>
  <c r="F22" i="6"/>
  <c r="F10" i="6"/>
  <c r="F21" i="5" l="1"/>
  <c r="F23" i="5"/>
  <c r="F24" i="5"/>
  <c r="F20" i="5"/>
  <c r="H32" i="5" l="1"/>
  <c r="G20" i="5"/>
  <c r="H20" i="5" s="1"/>
  <c r="G21" i="5"/>
  <c r="H21" i="5" l="1"/>
  <c r="H40" i="6" l="1"/>
  <c r="H39" i="6"/>
  <c r="H38" i="6"/>
  <c r="H34" i="6"/>
  <c r="H32" i="6"/>
  <c r="H37" i="6"/>
  <c r="G27" i="6"/>
  <c r="H27" i="6" s="1"/>
  <c r="G26" i="6"/>
  <c r="H26" i="6" s="1"/>
  <c r="H23" i="6"/>
  <c r="G22" i="6"/>
  <c r="H22" i="6" s="1"/>
  <c r="H30" i="5"/>
  <c r="H29" i="5"/>
  <c r="H28" i="5"/>
  <c r="H27" i="5"/>
  <c r="H26" i="5"/>
  <c r="G24" i="5"/>
  <c r="H24" i="5" s="1"/>
  <c r="G23" i="5"/>
  <c r="H23" i="5" s="1"/>
  <c r="H25" i="5" l="1"/>
  <c r="H33" i="5" s="1"/>
  <c r="H34" i="5" s="1"/>
  <c r="H28" i="6"/>
  <c r="H46" i="6" s="1"/>
  <c r="G39" i="5" l="1"/>
  <c r="H39" i="5" s="1"/>
  <c r="H43" i="5" s="1"/>
  <c r="G37" i="5"/>
  <c r="H37" i="5" l="1"/>
  <c r="H42" i="5" s="1"/>
  <c r="H44" i="5" s="1"/>
  <c r="H47" i="6" l="1"/>
  <c r="G52" i="6" l="1"/>
  <c r="H52" i="6" s="1"/>
  <c r="H56" i="6" s="1"/>
  <c r="G50" i="6"/>
  <c r="H50" i="6" s="1"/>
  <c r="H55" i="6" s="1"/>
  <c r="H5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坂山　祐哉</author>
    <author>m</author>
  </authors>
  <commentList>
    <comment ref="F34" authorId="0" shapeId="0" xr:uid="{00000000-0006-0000-0100-000001000000}">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E36" authorId="1" shapeId="0" xr:uid="{00000000-0006-0000-0100-000002000000}">
      <text>
        <r>
          <rPr>
            <sz val="12"/>
            <color indexed="81"/>
            <rFont val="MS P ゴシック"/>
            <family val="3"/>
            <charset val="128"/>
          </rPr>
          <t>施設内調理の場合のみ、あり</t>
        </r>
      </text>
    </comment>
    <comment ref="F43" authorId="2" shapeId="0" xr:uid="{00000000-0006-0000-0100-000003000000}">
      <text>
        <r>
          <rPr>
            <sz val="12"/>
            <color indexed="81"/>
            <rFont val="MS P ゴシック"/>
            <family val="3"/>
            <charset val="128"/>
          </rPr>
          <t>「必要代替保育教諭等数－配置代替保育教諭等数」
の値を入力</t>
        </r>
      </text>
    </comment>
    <comment ref="F44" authorId="2" shapeId="0" xr:uid="{00000000-0006-0000-0100-000004000000}">
      <text>
        <r>
          <rPr>
            <sz val="12"/>
            <color indexed="81"/>
            <rFont val="MS P ゴシック"/>
            <family val="3"/>
            <charset val="128"/>
          </rPr>
          <t>「必要保育教諭等数－配置保育教諭等数」
の値を入力</t>
        </r>
      </text>
    </comment>
  </commentList>
</comments>
</file>

<file path=xl/sharedStrings.xml><?xml version="1.0" encoding="utf-8"?>
<sst xmlns="http://schemas.openxmlformats.org/spreadsheetml/2006/main" count="161" uniqueCount="92">
  <si>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</si>
  <si>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</si>
  <si>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指導充実加配加算</t>
    <rPh sb="0" eb="2">
      <t>シドウ</t>
    </rPh>
    <rPh sb="2" eb="4">
      <t>ジュウジツ</t>
    </rPh>
    <rPh sb="4" eb="6">
      <t>カハイ</t>
    </rPh>
    <rPh sb="6" eb="8">
      <t>カサン</t>
    </rPh>
    <phoneticPr fontId="1"/>
  </si>
  <si>
    <t>なし</t>
  </si>
  <si>
    <t>4歳以上児</t>
    <rPh sb="1" eb="4">
      <t>サイイジョウ</t>
    </rPh>
    <rPh sb="2" eb="4">
      <t>イジョウ</t>
    </rPh>
    <rPh sb="4" eb="5">
      <t>ジ</t>
    </rPh>
    <phoneticPr fontId="1"/>
  </si>
  <si>
    <t>合計</t>
    <rPh sb="0" eb="2">
      <t>ゴウケイ</t>
    </rPh>
    <phoneticPr fontId="1"/>
  </si>
  <si>
    <t>ａ</t>
    <phoneticPr fontId="1"/>
  </si>
  <si>
    <t>年齢別配置基準による職員数</t>
    <rPh sb="0" eb="3">
      <t>ネンレイベツ</t>
    </rPh>
    <rPh sb="3" eb="7">
      <t>ハイキ</t>
    </rPh>
    <rPh sb="10" eb="13">
      <t>ショクインスウ</t>
    </rPh>
    <phoneticPr fontId="1"/>
  </si>
  <si>
    <t>１，２歳児</t>
    <rPh sb="3" eb="5">
      <t>サイジ</t>
    </rPh>
    <phoneticPr fontId="1"/>
  </si>
  <si>
    <t>０歳児</t>
    <rPh sb="1" eb="3">
      <t>サイジ</t>
    </rPh>
    <phoneticPr fontId="1"/>
  </si>
  <si>
    <t>主任保育士専任加算</t>
    <rPh sb="0" eb="2">
      <t>シュニン</t>
    </rPh>
    <rPh sb="2" eb="5">
      <t>ホイクシ</t>
    </rPh>
    <rPh sb="5" eb="7">
      <t>センニン</t>
    </rPh>
    <rPh sb="7" eb="9">
      <t>カサン</t>
    </rPh>
    <phoneticPr fontId="1"/>
  </si>
  <si>
    <t>保育標準時間認定の児童</t>
    <rPh sb="0" eb="2">
      <t>ホイク</t>
    </rPh>
    <rPh sb="2" eb="4">
      <t>ヒョウジュン</t>
    </rPh>
    <rPh sb="4" eb="6">
      <t>ジカン</t>
    </rPh>
    <rPh sb="6" eb="8">
      <t>ニンテイ</t>
    </rPh>
    <rPh sb="9" eb="11">
      <t>ジドウ</t>
    </rPh>
    <phoneticPr fontId="1"/>
  </si>
  <si>
    <t>ｂ</t>
    <phoneticPr fontId="1"/>
  </si>
  <si>
    <t>ｃ</t>
    <phoneticPr fontId="1"/>
  </si>
  <si>
    <t>ｄ</t>
    <phoneticPr fontId="1"/>
  </si>
  <si>
    <t>ｅ</t>
    <phoneticPr fontId="1"/>
  </si>
  <si>
    <t>ｆ</t>
    <phoneticPr fontId="1"/>
  </si>
  <si>
    <t>事務職員雇上加算</t>
    <rPh sb="0" eb="2">
      <t>ジム</t>
    </rPh>
    <rPh sb="2" eb="4">
      <t>ショクイン</t>
    </rPh>
    <rPh sb="4" eb="5">
      <t>ヤト</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</si>
  <si>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</si>
  <si>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</si>
  <si>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入力
項目</t>
    <rPh sb="0" eb="2">
      <t>ニュウリョク</t>
    </rPh>
    <rPh sb="3" eb="5">
      <t>コウモク</t>
    </rPh>
    <phoneticPr fontId="1"/>
  </si>
  <si>
    <t>選択
項目</t>
    <rPh sb="0" eb="2">
      <t>センタク</t>
    </rPh>
    <rPh sb="3" eb="5">
      <t>コウモク</t>
    </rPh>
    <phoneticPr fontId="1"/>
  </si>
  <si>
    <t>施設・事業所名</t>
    <rPh sb="0" eb="2">
      <t>シセツ</t>
    </rPh>
    <rPh sb="3" eb="6">
      <t>ジギョウショ</t>
    </rPh>
    <rPh sb="6" eb="7">
      <t>メイ</t>
    </rPh>
    <phoneticPr fontId="1"/>
  </si>
  <si>
    <t>処遇改善等加算Ⅱ　加算対象職員数計算表（保育所）</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3">
      <t>ホイクショ</t>
    </rPh>
    <phoneticPr fontId="1"/>
  </si>
  <si>
    <t>職員数
（自動計算）</t>
    <rPh sb="0" eb="3">
      <t>ショクインスウ</t>
    </rPh>
    <rPh sb="5" eb="7">
      <t>ジドウ</t>
    </rPh>
    <rPh sb="7" eb="9">
      <t>ケイサン</t>
    </rPh>
    <phoneticPr fontId="1"/>
  </si>
  <si>
    <t>小計（小数点第一位四捨五入）</t>
    <rPh sb="0" eb="2">
      <t>ショウケイ</t>
    </rPh>
    <rPh sb="3" eb="6">
      <t>ショウスウテン</t>
    </rPh>
    <rPh sb="6" eb="7">
      <t>ダイ</t>
    </rPh>
    <rPh sb="7" eb="9">
      <t>イチイ</t>
    </rPh>
    <rPh sb="9" eb="13">
      <t>シシャゴニュウ</t>
    </rPh>
    <phoneticPr fontId="1"/>
  </si>
  <si>
    <t>職員数（1人未満端数　四捨五入）</t>
    <rPh sb="0" eb="3">
      <t>ショクインスウ</t>
    </rPh>
    <rPh sb="5" eb="6">
      <t>ニン</t>
    </rPh>
    <rPh sb="6" eb="8">
      <t>ミマン</t>
    </rPh>
    <rPh sb="8" eb="10">
      <t>ハスウ</t>
    </rPh>
    <rPh sb="11" eb="15">
      <t>シシャゴニュウ</t>
    </rPh>
    <phoneticPr fontId="1"/>
  </si>
  <si>
    <t>１．加算対象人数の基礎となる職員数</t>
    <rPh sb="2" eb="4">
      <t>カサン</t>
    </rPh>
    <rPh sb="4" eb="6">
      <t>タイショウ</t>
    </rPh>
    <rPh sb="6" eb="8">
      <t>ニンズウ</t>
    </rPh>
    <rPh sb="9" eb="11">
      <t>キソ</t>
    </rPh>
    <rPh sb="14" eb="17">
      <t>ショクインスウ</t>
    </rPh>
    <phoneticPr fontId="1"/>
  </si>
  <si>
    <t>人数A（職員数の１／３）</t>
    <phoneticPr fontId="1"/>
  </si>
  <si>
    <t>人数B（職員数の１／５）</t>
    <rPh sb="0" eb="2">
      <t>ニンズウ</t>
    </rPh>
    <rPh sb="4" eb="6">
      <t>ショクイン</t>
    </rPh>
    <rPh sb="6" eb="7">
      <t>スウ</t>
    </rPh>
    <phoneticPr fontId="1"/>
  </si>
  <si>
    <t>処遇改善等加算Ⅱ　加算対象職員数計算表（認定こども園）</t>
    <rPh sb="0" eb="2">
      <t>ショグウ</t>
    </rPh>
    <rPh sb="2" eb="4">
      <t>カイゼン</t>
    </rPh>
    <rPh sb="4" eb="5">
      <t>トウ</t>
    </rPh>
    <rPh sb="5" eb="7">
      <t>カサン</t>
    </rPh>
    <rPh sb="9" eb="11">
      <t>カサン</t>
    </rPh>
    <rPh sb="11" eb="13">
      <t>タイショウ</t>
    </rPh>
    <rPh sb="13" eb="16">
      <t>ショクインスウ</t>
    </rPh>
    <rPh sb="16" eb="18">
      <t>ケイサン</t>
    </rPh>
    <rPh sb="18" eb="19">
      <t>オモテ</t>
    </rPh>
    <rPh sb="20" eb="22">
      <t>ニン</t>
    </rPh>
    <phoneticPr fontId="1"/>
  </si>
  <si>
    <t>事務職員配置加算</t>
    <rPh sb="0" eb="2">
      <t>ジム</t>
    </rPh>
    <rPh sb="2" eb="4">
      <t>ショクイン</t>
    </rPh>
    <rPh sb="4" eb="6">
      <t>ハイチ</t>
    </rPh>
    <rPh sb="6" eb="8">
      <t>カサン</t>
    </rPh>
    <phoneticPr fontId="1"/>
  </si>
  <si>
    <t>休けい保育士</t>
    <rPh sb="0" eb="1">
      <t>キュウ</t>
    </rPh>
    <rPh sb="3" eb="6">
      <t>ホイクシ</t>
    </rPh>
    <phoneticPr fontId="1"/>
  </si>
  <si>
    <t>調理員</t>
    <rPh sb="0" eb="3">
      <t>チョウリイン</t>
    </rPh>
    <phoneticPr fontId="1"/>
  </si>
  <si>
    <t>学級編制調整加配加算</t>
    <rPh sb="0" eb="2">
      <t>ガッキュウ</t>
    </rPh>
    <rPh sb="2" eb="4">
      <t>ヘンセイ</t>
    </rPh>
    <rPh sb="4" eb="6">
      <t>チョウセイ</t>
    </rPh>
    <rPh sb="6" eb="8">
      <t>カハイ</t>
    </rPh>
    <rPh sb="8" eb="10">
      <t>カサン</t>
    </rPh>
    <phoneticPr fontId="1"/>
  </si>
  <si>
    <t>事務負担対応加配加算</t>
    <rPh sb="0" eb="2">
      <t>ジム</t>
    </rPh>
    <rPh sb="2" eb="4">
      <t>フタン</t>
    </rPh>
    <rPh sb="4" eb="6">
      <t>タイオウ</t>
    </rPh>
    <rPh sb="6" eb="8">
      <t>カハイ</t>
    </rPh>
    <rPh sb="8" eb="10">
      <t>カサン</t>
    </rPh>
    <phoneticPr fontId="1"/>
  </si>
  <si>
    <t>副園長・教頭加配加算</t>
    <rPh sb="0" eb="3">
      <t>フクエンチョウ</t>
    </rPh>
    <rPh sb="4" eb="6">
      <t>キョウトウ</t>
    </rPh>
    <rPh sb="6" eb="8">
      <t>カハイ</t>
    </rPh>
    <rPh sb="8" eb="10">
      <t>カサン</t>
    </rPh>
    <phoneticPr fontId="1"/>
  </si>
  <si>
    <t>１号</t>
    <rPh sb="1" eb="2">
      <t>ゴウ</t>
    </rPh>
    <phoneticPr fontId="1"/>
  </si>
  <si>
    <t>２・３号</t>
    <rPh sb="3" eb="4">
      <t>ゴウ</t>
    </rPh>
    <phoneticPr fontId="1"/>
  </si>
  <si>
    <t>２．加算対象職員数（人）</t>
    <rPh sb="2" eb="4">
      <t>カサン</t>
    </rPh>
    <rPh sb="4" eb="6">
      <t>タイショウ</t>
    </rPh>
    <rPh sb="6" eb="8">
      <t>ショクイン</t>
    </rPh>
    <rPh sb="8" eb="9">
      <t>スウ</t>
    </rPh>
    <rPh sb="10" eb="11">
      <t>ニン</t>
    </rPh>
    <phoneticPr fontId="1"/>
  </si>
  <si>
    <t>１．加算対象人数の基礎となる職員数（人）</t>
    <rPh sb="2" eb="4">
      <t>カサン</t>
    </rPh>
    <rPh sb="4" eb="6">
      <t>タイショウ</t>
    </rPh>
    <rPh sb="6" eb="8">
      <t>ニンズウ</t>
    </rPh>
    <rPh sb="9" eb="11">
      <t>キソ</t>
    </rPh>
    <rPh sb="14" eb="17">
      <t>ショクインスウ</t>
    </rPh>
    <rPh sb="18" eb="19">
      <t>ニン</t>
    </rPh>
    <phoneticPr fontId="1"/>
  </si>
  <si>
    <t>（参考）加算見込額（円）</t>
    <rPh sb="1" eb="3">
      <t>サンコウ</t>
    </rPh>
    <rPh sb="4" eb="6">
      <t>カサン</t>
    </rPh>
    <rPh sb="6" eb="8">
      <t>ミコ</t>
    </rPh>
    <rPh sb="8" eb="9">
      <t>ガク</t>
    </rPh>
    <rPh sb="10" eb="11">
      <t>エン</t>
    </rPh>
    <phoneticPr fontId="1"/>
  </si>
  <si>
    <t>0．基礎情報</t>
    <rPh sb="2" eb="4">
      <t>キソ</t>
    </rPh>
    <rPh sb="4" eb="6">
      <t>ジョウホウ</t>
    </rPh>
    <phoneticPr fontId="1"/>
  </si>
  <si>
    <t>利用定員数</t>
    <rPh sb="0" eb="2">
      <t>リヨウ</t>
    </rPh>
    <rPh sb="2" eb="4">
      <t>テイイン</t>
    </rPh>
    <rPh sb="4" eb="5">
      <t>スウ</t>
    </rPh>
    <phoneticPr fontId="1"/>
  </si>
  <si>
    <t>４歳児以上児</t>
    <rPh sb="1" eb="3">
      <t>サイジ</t>
    </rPh>
    <rPh sb="3" eb="5">
      <t>イジョウ</t>
    </rPh>
    <rPh sb="5" eb="6">
      <t>ジ</t>
    </rPh>
    <phoneticPr fontId="1"/>
  </si>
  <si>
    <t>入力項目</t>
    <rPh sb="0" eb="2">
      <t>ニュウリョク</t>
    </rPh>
    <rPh sb="2" eb="4">
      <t>コウモク</t>
    </rPh>
    <phoneticPr fontId="1"/>
  </si>
  <si>
    <t>うち４万円の配分を行う必要のある人数</t>
    <rPh sb="3" eb="5">
      <t>マンエン</t>
    </rPh>
    <rPh sb="6" eb="8">
      <t>ハイブン</t>
    </rPh>
    <rPh sb="9" eb="10">
      <t>オコナ</t>
    </rPh>
    <rPh sb="11" eb="13">
      <t>ヒツヨウ</t>
    </rPh>
    <rPh sb="16" eb="18">
      <t>ニンズウ</t>
    </rPh>
    <phoneticPr fontId="1"/>
  </si>
  <si>
    <t>３歳児</t>
    <rPh sb="1" eb="2">
      <t>サイ</t>
    </rPh>
    <rPh sb="2" eb="3">
      <t>ジ</t>
    </rPh>
    <phoneticPr fontId="1"/>
  </si>
  <si>
    <t>利用定員数に基づく職員数</t>
    <rPh sb="0" eb="2">
      <t>リヨウ</t>
    </rPh>
    <rPh sb="2" eb="4">
      <t>テイイン</t>
    </rPh>
    <rPh sb="4" eb="5">
      <t>スウ</t>
    </rPh>
    <rPh sb="6" eb="7">
      <t>モト</t>
    </rPh>
    <rPh sb="9" eb="12">
      <t>ショクインスウ</t>
    </rPh>
    <phoneticPr fontId="1"/>
  </si>
  <si>
    <t>年齢別児童数</t>
    <rPh sb="0" eb="3">
      <t>ネンレイベツ</t>
    </rPh>
    <rPh sb="3" eb="6">
      <t>ジドウスウ</t>
    </rPh>
    <phoneticPr fontId="1"/>
  </si>
  <si>
    <t>円　×　人数A</t>
    <rPh sb="0" eb="1">
      <t>エン</t>
    </rPh>
    <rPh sb="4" eb="6">
      <t>ニンズウ</t>
    </rPh>
    <phoneticPr fontId="1"/>
  </si>
  <si>
    <t>円　×　人数B</t>
    <rPh sb="0" eb="1">
      <t>エン</t>
    </rPh>
    <rPh sb="4" eb="6">
      <t>ニンズウ</t>
    </rPh>
    <phoneticPr fontId="1"/>
  </si>
  <si>
    <t>　うち満３歳児</t>
    <rPh sb="3" eb="4">
      <t>マン</t>
    </rPh>
    <rPh sb="5" eb="7">
      <t>サイジ</t>
    </rPh>
    <phoneticPr fontId="1"/>
  </si>
  <si>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</si>
  <si>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</si>
  <si>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</si>
  <si>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合　計</t>
    <rPh sb="0" eb="1">
      <t>ア</t>
    </rPh>
    <rPh sb="2" eb="3">
      <t>ケイ</t>
    </rPh>
    <phoneticPr fontId="1"/>
  </si>
  <si>
    <t>3歳児（満３歳児含む）</t>
    <rPh sb="1" eb="3">
      <t>サイジ</t>
    </rPh>
    <rPh sb="4" eb="5">
      <t>マン</t>
    </rPh>
    <rPh sb="6" eb="8">
      <t>サイジ</t>
    </rPh>
    <rPh sb="8" eb="9">
      <t>フク</t>
    </rPh>
    <phoneticPr fontId="1"/>
  </si>
  <si>
    <t>年齢別配置基準を下回る場合</t>
    <rPh sb="0" eb="3">
      <t>ネンレイベツ</t>
    </rPh>
    <rPh sb="3" eb="7">
      <t>ハイキ</t>
    </rPh>
    <rPh sb="8" eb="10">
      <t>シタマワ</t>
    </rPh>
    <rPh sb="11" eb="13">
      <t>バアイ</t>
    </rPh>
    <phoneticPr fontId="1"/>
  </si>
  <si>
    <t xml:space="preserve">  3歳児配置改善加算</t>
    <rPh sb="3" eb="5">
      <t>サイジ</t>
    </rPh>
    <rPh sb="5" eb="7">
      <t>ハイチ</t>
    </rPh>
    <rPh sb="7" eb="9">
      <t>カイゼン</t>
    </rPh>
    <rPh sb="9" eb="11">
      <t>カサン</t>
    </rPh>
    <phoneticPr fontId="1"/>
  </si>
  <si>
    <t>※</t>
    <phoneticPr fontId="1"/>
  </si>
  <si>
    <t>3歳児</t>
    <rPh sb="1" eb="3">
      <t>サイジ</t>
    </rPh>
    <phoneticPr fontId="1"/>
  </si>
  <si>
    <t>分園の有無</t>
    <rPh sb="0" eb="2">
      <t>ブンエン</t>
    </rPh>
    <rPh sb="3" eb="5">
      <t>ウム</t>
    </rPh>
    <phoneticPr fontId="1"/>
  </si>
  <si>
    <t>選択項目</t>
    <rPh sb="0" eb="2">
      <t>センタク</t>
    </rPh>
    <rPh sb="2" eb="4">
      <t>コウモク</t>
    </rPh>
    <phoneticPr fontId="1"/>
  </si>
  <si>
    <t>本園分</t>
    <rPh sb="0" eb="1">
      <t>ホン</t>
    </rPh>
    <rPh sb="1" eb="2">
      <t>エン</t>
    </rPh>
    <rPh sb="2" eb="3">
      <t>ブン</t>
    </rPh>
    <phoneticPr fontId="1"/>
  </si>
  <si>
    <t>本園分を
記入</t>
    <rPh sb="0" eb="1">
      <t>ホン</t>
    </rPh>
    <rPh sb="1" eb="2">
      <t>エン</t>
    </rPh>
    <rPh sb="2" eb="3">
      <t>ブン</t>
    </rPh>
    <rPh sb="5" eb="7">
      <t>キニュウ</t>
    </rPh>
    <phoneticPr fontId="1"/>
  </si>
  <si>
    <t>選択
項目</t>
    <rPh sb="0" eb="2">
      <t>センタク</t>
    </rPh>
    <rPh sb="3" eb="5">
      <t>コウモク</t>
    </rPh>
    <phoneticPr fontId="1"/>
  </si>
  <si>
    <t>分園分</t>
    <rPh sb="0" eb="2">
      <t>ブンエン</t>
    </rPh>
    <rPh sb="2" eb="3">
      <t>ブン</t>
    </rPh>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</si>
  <si>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</si>
  <si>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t>k</t>
  </si>
  <si>
    <t>講師配置加算</t>
    <rPh sb="0" eb="2">
      <t>コウシ</t>
    </rPh>
    <rPh sb="2" eb="4">
      <t>ハイチ</t>
    </rPh>
    <rPh sb="4" eb="6">
      <t>カサン</t>
    </rPh>
    <phoneticPr fontId="1"/>
  </si>
  <si>
    <t>g</t>
    <phoneticPr fontId="1"/>
  </si>
  <si>
    <t>h</t>
    <phoneticPr fontId="1"/>
  </si>
  <si>
    <t>i</t>
    <phoneticPr fontId="1"/>
  </si>
  <si>
    <t>b</t>
    <phoneticPr fontId="1"/>
  </si>
  <si>
    <t>d</t>
    <phoneticPr fontId="1"/>
  </si>
  <si>
    <t>e</t>
    <phoneticPr fontId="1"/>
  </si>
  <si>
    <t>f</t>
    <phoneticPr fontId="1"/>
  </si>
  <si>
    <t>ｃ</t>
    <phoneticPr fontId="1"/>
  </si>
  <si>
    <t>j</t>
  </si>
  <si>
    <t>l</t>
  </si>
  <si>
    <t>m</t>
  </si>
  <si>
    <t>非該当</t>
  </si>
  <si>
    <t>栄養管理加算（Ａ：配置）</t>
    <rPh sb="0" eb="2">
      <t>エイヨウ</t>
    </rPh>
    <rPh sb="2" eb="4">
      <t>カンリ</t>
    </rPh>
    <rPh sb="4" eb="6">
      <t>カサン</t>
    </rPh>
    <rPh sb="9" eb="11">
      <t>ハイチ</t>
    </rPh>
    <phoneticPr fontId="1"/>
  </si>
  <si>
    <t>n</t>
    <phoneticPr fontId="1"/>
  </si>
  <si>
    <t>o</t>
    <phoneticPr fontId="1"/>
  </si>
  <si>
    <t>p</t>
    <phoneticPr fontId="1"/>
  </si>
  <si>
    <t>q</t>
    <phoneticPr fontId="1"/>
  </si>
  <si>
    <t>栄養管理加算（区分Ａ：配置の場合のみ）</t>
    <rPh sb="0" eb="2">
      <t>エイヨウ</t>
    </rPh>
    <rPh sb="2" eb="4">
      <t>カンリ</t>
    </rPh>
    <rPh sb="4" eb="6">
      <t>カサン</t>
    </rPh>
    <rPh sb="7" eb="9">
      <t>クブン</t>
    </rPh>
    <rPh sb="11" eb="13">
      <t>ハイチ</t>
    </rPh>
    <rPh sb="14" eb="16">
      <t>バアイ</t>
    </rPh>
    <phoneticPr fontId="1"/>
  </si>
  <si>
    <t>給食実施加算</t>
    <rPh sb="0" eb="2">
      <t>キュウショク</t>
    </rPh>
    <rPh sb="2" eb="4">
      <t>ジッシ</t>
    </rPh>
    <rPh sb="4" eb="6">
      <t>カサン</t>
    </rPh>
    <phoneticPr fontId="1"/>
  </si>
  <si>
    <t>姫路市こども園</t>
    <rPh sb="0" eb="3">
      <t>ヒメジシ</t>
    </rPh>
    <rPh sb="6" eb="7">
      <t>エン</t>
    </rPh>
    <phoneticPr fontId="1"/>
  </si>
  <si>
    <t>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</si>
</sst>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24">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theme="0"/>
      <name val="HG丸ｺﾞｼｯｸM-PRO"/>
      <family val="3"/>
      <charset val="128"/>
    </font>
    <font>
      <sz val="1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b/>
      <sz val="11"/>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64">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0" fontId="11"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0" xfId="0" applyFont="1" applyBorder="1" applyProtection="1">
      <alignment vertical="center"/>
      <protection locked="0"/>
    </xf>
    <xf numFmtId="0" fontId="5" fillId="0" borderId="2" xfId="0" applyFont="1" applyBorder="1" applyAlignment="1" applyProtection="1">
      <alignment horizontal="center" vertical="center" wrapText="1"/>
      <protection locked="0"/>
    </xf>
    <xf numFmtId="0" fontId="5" fillId="0" borderId="5" xfId="0" applyFont="1" applyBorder="1" applyProtection="1">
      <alignment vertical="center"/>
      <protection locked="0"/>
    </xf>
    <xf numFmtId="0" fontId="0" fillId="0" borderId="0" xfId="0" applyBorder="1" applyProtection="1">
      <alignment vertical="center"/>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19" xfId="0" applyNumberFormat="1" applyFont="1" applyBorder="1" applyProtection="1">
      <alignment vertical="center"/>
      <protection locked="0"/>
    </xf>
    <xf numFmtId="0" fontId="5" fillId="0" borderId="22" xfId="0" applyFont="1" applyBorder="1" applyAlignment="1" applyProtection="1">
      <alignment horizontal="right" vertical="center"/>
      <protection locked="0"/>
    </xf>
    <xf numFmtId="0" fontId="5" fillId="0" borderId="32" xfId="0" applyFont="1" applyBorder="1" applyProtection="1">
      <alignment vertical="center"/>
      <protection locked="0"/>
    </xf>
    <xf numFmtId="0" fontId="5" fillId="0" borderId="13" xfId="0" applyFont="1" applyBorder="1" applyAlignment="1" applyProtection="1">
      <alignment horizontal="right" vertical="center"/>
      <protection locked="0"/>
    </xf>
    <xf numFmtId="176" fontId="5" fillId="0" borderId="20" xfId="0" applyNumberFormat="1" applyFont="1" applyFill="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8" xfId="0" applyNumberFormat="1" applyFont="1" applyBorder="1" applyAlignment="1" applyProtection="1">
      <alignment vertical="center"/>
      <protection locked="0"/>
    </xf>
    <xf numFmtId="0" fontId="5" fillId="0" borderId="5" xfId="0" applyFont="1" applyBorder="1" applyAlignment="1" applyProtection="1">
      <alignment horizontal="center" vertical="center"/>
      <protection locked="0"/>
    </xf>
    <xf numFmtId="0" fontId="8" fillId="0" borderId="13" xfId="0" applyFont="1" applyFill="1" applyBorder="1" applyAlignment="1" applyProtection="1">
      <alignment vertical="center"/>
      <protection locked="0"/>
    </xf>
    <xf numFmtId="0" fontId="5" fillId="0" borderId="0" xfId="0" applyFont="1" applyBorder="1" applyProtection="1">
      <alignment vertical="center"/>
      <protection locked="0"/>
    </xf>
    <xf numFmtId="176" fontId="5" fillId="0" borderId="14" xfId="0" applyNumberFormat="1" applyFont="1" applyBorder="1" applyProtection="1">
      <alignment vertical="center"/>
      <protection locked="0"/>
    </xf>
    <xf numFmtId="0" fontId="14" fillId="0" borderId="10" xfId="0" applyFont="1" applyFill="1" applyBorder="1" applyAlignment="1" applyProtection="1">
      <alignment vertical="center"/>
      <protection locked="0"/>
    </xf>
    <xf numFmtId="0" fontId="10" fillId="0" borderId="12" xfId="0" applyFont="1" applyBorder="1" applyProtection="1">
      <alignment vertical="center"/>
      <protection locked="0"/>
    </xf>
    <xf numFmtId="176" fontId="10" fillId="0" borderId="9" xfId="0" applyNumberFormat="1" applyFont="1" applyBorder="1" applyProtection="1">
      <alignment vertical="center"/>
      <protection locked="0"/>
    </xf>
    <xf numFmtId="0" fontId="8" fillId="0" borderId="0" xfId="0" applyFont="1" applyFill="1" applyBorder="1" applyAlignment="1" applyProtection="1">
      <alignment vertical="center"/>
      <protection locked="0"/>
    </xf>
    <xf numFmtId="176" fontId="5" fillId="0" borderId="0" xfId="0" applyNumberFormat="1" applyFont="1" applyBorder="1" applyProtection="1">
      <alignment vertical="center"/>
      <protection locked="0"/>
    </xf>
    <xf numFmtId="176" fontId="9" fillId="0" borderId="0" xfId="0" applyNumberFormat="1" applyFont="1" applyBorder="1" applyProtection="1">
      <alignment vertical="center"/>
      <protection locked="0"/>
    </xf>
    <xf numFmtId="177" fontId="5" fillId="0" borderId="0" xfId="0" applyNumberFormat="1" applyFont="1" applyFill="1" applyBorder="1" applyProtection="1">
      <alignment vertical="center"/>
      <protection locked="0"/>
    </xf>
    <xf numFmtId="176" fontId="6" fillId="0" borderId="0" xfId="0" applyNumberFormat="1" applyFont="1" applyBorder="1" applyProtection="1">
      <alignment vertical="center"/>
      <protection locked="0"/>
    </xf>
    <xf numFmtId="0" fontId="13" fillId="0" borderId="56" xfId="0" applyFont="1" applyBorder="1" applyProtection="1">
      <alignment vertical="center"/>
      <protection locked="0"/>
    </xf>
    <xf numFmtId="0" fontId="13" fillId="0" borderId="12" xfId="0" applyFont="1" applyBorder="1" applyProtection="1">
      <alignment vertical="center"/>
      <protection locked="0"/>
    </xf>
    <xf numFmtId="178" fontId="9" fillId="2" borderId="1" xfId="0" applyNumberFormat="1" applyFont="1" applyFill="1" applyBorder="1" applyProtection="1">
      <alignment vertical="center"/>
      <protection locked="0"/>
    </xf>
    <xf numFmtId="0" fontId="13" fillId="0" borderId="48" xfId="0" applyFont="1" applyBorder="1" applyProtection="1">
      <alignment vertical="center"/>
      <protection locked="0"/>
    </xf>
    <xf numFmtId="0" fontId="13" fillId="0" borderId="10" xfId="0" applyFont="1" applyBorder="1" applyProtection="1">
      <alignment vertical="center"/>
      <protection locked="0"/>
    </xf>
    <xf numFmtId="177" fontId="5" fillId="0" borderId="0" xfId="0" applyNumberFormat="1" applyFont="1" applyBorder="1" applyProtection="1">
      <alignment vertical="center"/>
      <protection locked="0"/>
    </xf>
    <xf numFmtId="38" fontId="13" fillId="0" borderId="12" xfId="1" applyFont="1" applyBorder="1" applyProtection="1">
      <alignment vertical="center"/>
      <protection locked="0"/>
    </xf>
    <xf numFmtId="0" fontId="13" fillId="0" borderId="65" xfId="0" applyFont="1" applyBorder="1" applyProtection="1">
      <alignment vertical="center"/>
      <protection locked="0"/>
    </xf>
    <xf numFmtId="38" fontId="13" fillId="0" borderId="66" xfId="1" applyFont="1" applyBorder="1" applyProtection="1">
      <alignment vertical="center"/>
      <protection locked="0"/>
    </xf>
    <xf numFmtId="0" fontId="13" fillId="0" borderId="66" xfId="0" applyFont="1" applyBorder="1" applyProtection="1">
      <alignment vertical="center"/>
      <protection locked="0"/>
    </xf>
    <xf numFmtId="0" fontId="21" fillId="0" borderId="48" xfId="0" applyFont="1" applyBorder="1" applyProtection="1">
      <alignment vertical="center"/>
      <protection locked="0"/>
    </xf>
    <xf numFmtId="0" fontId="21" fillId="0" borderId="49" xfId="0" applyFont="1" applyBorder="1" applyProtection="1">
      <alignment vertical="center"/>
      <protection locked="0"/>
    </xf>
    <xf numFmtId="176" fontId="21" fillId="0" borderId="49" xfId="0" applyNumberFormat="1" applyFont="1" applyBorder="1" applyProtection="1">
      <alignment vertical="center"/>
      <protection locked="0"/>
    </xf>
    <xf numFmtId="176" fontId="5" fillId="0" borderId="26" xfId="0" applyNumberFormat="1" applyFont="1" applyBorder="1" applyProtection="1">
      <alignment vertical="center"/>
    </xf>
    <xf numFmtId="177" fontId="7" fillId="0" borderId="19" xfId="0" applyNumberFormat="1" applyFont="1" applyFill="1" applyBorder="1" applyProtection="1">
      <alignment vertical="center"/>
    </xf>
    <xf numFmtId="178" fontId="9" fillId="2" borderId="35" xfId="0" applyNumberFormat="1" applyFont="1" applyFill="1" applyBorder="1" applyProtection="1">
      <alignment vertical="center"/>
    </xf>
    <xf numFmtId="177" fontId="12" fillId="3" borderId="36" xfId="0" applyNumberFormat="1" applyFont="1" applyFill="1" applyBorder="1" applyProtection="1">
      <alignment vertical="center"/>
    </xf>
    <xf numFmtId="178" fontId="9" fillId="2" borderId="39" xfId="0" applyNumberFormat="1" applyFont="1" applyFill="1" applyBorder="1" applyProtection="1">
      <alignment vertical="center"/>
    </xf>
    <xf numFmtId="177" fontId="12" fillId="3" borderId="40" xfId="0" applyNumberFormat="1" applyFont="1" applyFill="1" applyBorder="1" applyProtection="1">
      <alignment vertical="center"/>
    </xf>
    <xf numFmtId="179" fontId="9" fillId="0" borderId="27" xfId="0" applyNumberFormat="1" applyFont="1" applyFill="1" applyBorder="1" applyProtection="1">
      <alignment vertical="center"/>
    </xf>
    <xf numFmtId="177" fontId="8" fillId="3" borderId="20" xfId="0" applyNumberFormat="1" applyFont="1" applyFill="1" applyBorder="1" applyProtection="1">
      <alignment vertical="center"/>
    </xf>
    <xf numFmtId="176" fontId="9" fillId="0" borderId="25" xfId="0" applyNumberFormat="1" applyFont="1" applyBorder="1" applyProtection="1">
      <alignment vertical="center"/>
    </xf>
    <xf numFmtId="177" fontId="5" fillId="3" borderId="18" xfId="0" applyNumberFormat="1" applyFont="1" applyFill="1" applyBorder="1" applyProtection="1">
      <alignment vertical="center"/>
    </xf>
    <xf numFmtId="180" fontId="5" fillId="3" borderId="18" xfId="0" applyNumberFormat="1" applyFont="1" applyFill="1" applyBorder="1" applyProtection="1">
      <alignment vertical="center"/>
    </xf>
    <xf numFmtId="177" fontId="5" fillId="3" borderId="57" xfId="0" applyNumberFormat="1" applyFont="1" applyFill="1" applyBorder="1" applyProtection="1">
      <alignment vertical="center"/>
    </xf>
    <xf numFmtId="176" fontId="9" fillId="0" borderId="17" xfId="0" applyNumberFormat="1" applyFont="1" applyBorder="1" applyProtection="1">
      <alignment vertical="center"/>
    </xf>
    <xf numFmtId="177" fontId="8" fillId="3" borderId="14" xfId="0" applyNumberFormat="1" applyFont="1" applyFill="1" applyBorder="1" applyProtection="1">
      <alignment vertical="center"/>
    </xf>
    <xf numFmtId="176" fontId="15" fillId="0" borderId="10" xfId="0" applyNumberFormat="1" applyFont="1" applyBorder="1" applyProtection="1">
      <alignment vertical="center"/>
    </xf>
    <xf numFmtId="177" fontId="13" fillId="3" borderId="9" xfId="0" applyNumberFormat="1" applyFont="1" applyFill="1" applyBorder="1" applyProtection="1">
      <alignment vertical="center"/>
    </xf>
    <xf numFmtId="176" fontId="14" fillId="3" borderId="1" xfId="0" applyNumberFormat="1" applyFont="1" applyFill="1" applyBorder="1" applyProtection="1">
      <alignment vertical="center"/>
    </xf>
    <xf numFmtId="38" fontId="17" fillId="3" borderId="1" xfId="1" applyFont="1" applyFill="1" applyBorder="1" applyAlignment="1" applyProtection="1">
      <alignment vertical="center"/>
    </xf>
    <xf numFmtId="38" fontId="17" fillId="3" borderId="64" xfId="1" applyFont="1" applyFill="1" applyBorder="1" applyAlignment="1" applyProtection="1">
      <alignment vertical="center"/>
    </xf>
    <xf numFmtId="38" fontId="21" fillId="3" borderId="3" xfId="1" applyFont="1" applyFill="1" applyBorder="1" applyProtection="1">
      <alignment vertical="center"/>
    </xf>
    <xf numFmtId="0" fontId="5" fillId="0" borderId="16" xfId="0" applyFont="1" applyBorder="1" applyProtection="1">
      <alignment vertical="center"/>
      <protection locked="0"/>
    </xf>
    <xf numFmtId="0" fontId="5" fillId="0" borderId="23" xfId="0" applyFont="1" applyBorder="1" applyAlignment="1" applyProtection="1">
      <alignment vertical="center"/>
      <protection locked="0"/>
    </xf>
    <xf numFmtId="176" fontId="5" fillId="0" borderId="12" xfId="0" applyNumberFormat="1" applyFont="1" applyBorder="1" applyProtection="1">
      <alignment vertical="center"/>
      <protection locked="0"/>
    </xf>
    <xf numFmtId="0" fontId="10" fillId="0" borderId="66" xfId="0" applyFont="1" applyBorder="1" applyProtection="1">
      <alignment vertical="center"/>
      <protection locked="0"/>
    </xf>
    <xf numFmtId="176" fontId="5" fillId="0" borderId="66" xfId="0" applyNumberFormat="1" applyFont="1" applyBorder="1" applyProtection="1">
      <alignment vertical="center"/>
      <protection locked="0"/>
    </xf>
    <xf numFmtId="178" fontId="9" fillId="2" borderId="30" xfId="0" applyNumberFormat="1" applyFont="1" applyFill="1" applyBorder="1" applyProtection="1">
      <alignment vertical="center"/>
    </xf>
    <xf numFmtId="177" fontId="12" fillId="3" borderId="31" xfId="0" applyNumberFormat="1" applyFont="1" applyFill="1" applyBorder="1" applyProtection="1">
      <alignment vertical="center"/>
    </xf>
    <xf numFmtId="178" fontId="9" fillId="2" borderId="46" xfId="0" applyNumberFormat="1" applyFont="1" applyFill="1" applyBorder="1" applyProtection="1">
      <alignment vertical="center"/>
    </xf>
    <xf numFmtId="177" fontId="12" fillId="3" borderId="47" xfId="0" applyNumberFormat="1" applyFont="1" applyFill="1" applyBorder="1" applyProtection="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33" xfId="0" applyFont="1" applyBorder="1" applyProtection="1">
      <alignment vertical="center"/>
      <protection locked="0"/>
    </xf>
    <xf numFmtId="0" fontId="5" fillId="5" borderId="72" xfId="0" applyFont="1" applyFill="1" applyBorder="1" applyAlignment="1" applyProtection="1">
      <alignment horizontal="right" vertical="center"/>
      <protection locked="0"/>
    </xf>
    <xf numFmtId="0" fontId="5" fillId="5" borderId="50" xfId="0" applyFont="1" applyFill="1" applyBorder="1" applyAlignment="1" applyProtection="1">
      <alignment horizontal="right" vertical="center"/>
      <protection locked="0"/>
    </xf>
    <xf numFmtId="0" fontId="5" fillId="0" borderId="53"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23" xfId="0" applyFont="1" applyBorder="1" applyProtection="1">
      <alignment vertical="center"/>
      <protection locked="0"/>
    </xf>
    <xf numFmtId="0" fontId="5" fillId="0" borderId="37" xfId="0" applyFont="1" applyBorder="1" applyProtection="1">
      <alignment vertical="center"/>
      <protection locked="0"/>
    </xf>
    <xf numFmtId="0" fontId="5" fillId="5" borderId="55" xfId="0" applyFont="1" applyFill="1" applyBorder="1" applyAlignment="1" applyProtection="1">
      <alignment horizontal="right" vertical="center"/>
      <protection locked="0"/>
    </xf>
    <xf numFmtId="0" fontId="5" fillId="0" borderId="0" xfId="0" applyFont="1" applyBorder="1" applyAlignment="1" applyProtection="1">
      <alignment vertical="center" wrapText="1"/>
      <protection locked="0"/>
    </xf>
    <xf numFmtId="0" fontId="5" fillId="0" borderId="15" xfId="0" applyFont="1" applyBorder="1" applyProtection="1">
      <alignment vertical="center"/>
      <protection locked="0"/>
    </xf>
    <xf numFmtId="0" fontId="5" fillId="0" borderId="28" xfId="0" applyFont="1" applyBorder="1" applyAlignment="1" applyProtection="1">
      <alignment vertical="center"/>
      <protection locked="0"/>
    </xf>
    <xf numFmtId="0" fontId="5" fillId="0" borderId="28" xfId="0" applyFont="1" applyBorder="1" applyProtection="1">
      <alignment vertical="center"/>
      <protection locked="0"/>
    </xf>
    <xf numFmtId="0" fontId="5" fillId="0" borderId="32" xfId="0" applyFont="1" applyBorder="1" applyAlignment="1" applyProtection="1">
      <alignment vertical="center"/>
      <protection locked="0"/>
    </xf>
    <xf numFmtId="176" fontId="5" fillId="0" borderId="33" xfId="0" applyNumberFormat="1" applyFont="1" applyBorder="1" applyProtection="1">
      <alignment vertical="center"/>
      <protection locked="0"/>
    </xf>
    <xf numFmtId="0" fontId="5" fillId="0" borderId="34" xfId="0" applyFont="1" applyBorder="1" applyAlignment="1" applyProtection="1">
      <alignment vertical="center"/>
      <protection locked="0"/>
    </xf>
    <xf numFmtId="176" fontId="19" fillId="0" borderId="68" xfId="0" applyNumberFormat="1" applyFont="1" applyFill="1" applyBorder="1" applyAlignment="1" applyProtection="1">
      <alignment horizontal="right" vertical="center"/>
      <protection locked="0"/>
    </xf>
    <xf numFmtId="0" fontId="5" fillId="0" borderId="45" xfId="0" applyFont="1" applyBorder="1" applyAlignment="1" applyProtection="1">
      <alignment vertical="center"/>
      <protection locked="0"/>
    </xf>
    <xf numFmtId="0" fontId="5" fillId="0" borderId="45" xfId="0" applyFont="1" applyBorder="1" applyProtection="1">
      <alignment vertical="center"/>
      <protection locked="0"/>
    </xf>
    <xf numFmtId="0" fontId="5" fillId="0" borderId="38"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5" xfId="0" applyFont="1" applyFill="1" applyBorder="1" applyAlignment="1" applyProtection="1">
      <alignment horizontal="left" vertical="center"/>
      <protection locked="0"/>
    </xf>
    <xf numFmtId="176" fontId="6" fillId="0" borderId="4" xfId="0" applyNumberFormat="1" applyFont="1" applyFill="1" applyBorder="1" applyAlignment="1" applyProtection="1">
      <alignment vertical="center"/>
      <protection locked="0"/>
    </xf>
    <xf numFmtId="176" fontId="6" fillId="0" borderId="18" xfId="0" applyNumberFormat="1" applyFont="1" applyFill="1" applyBorder="1" applyAlignment="1" applyProtection="1">
      <alignment vertical="center"/>
      <protection locked="0"/>
    </xf>
    <xf numFmtId="0" fontId="5" fillId="0" borderId="15" xfId="0" applyFont="1" applyBorder="1" applyAlignment="1" applyProtection="1">
      <alignment horizontal="left" vertical="center"/>
      <protection locked="0"/>
    </xf>
    <xf numFmtId="176" fontId="6" fillId="0" borderId="4" xfId="0" applyNumberFormat="1" applyFont="1" applyBorder="1" applyAlignment="1" applyProtection="1">
      <alignment vertical="center"/>
      <protection locked="0"/>
    </xf>
    <xf numFmtId="176" fontId="6" fillId="0" borderId="19" xfId="0" applyNumberFormat="1" applyFont="1" applyBorder="1" applyAlignment="1" applyProtection="1">
      <alignment vertical="center"/>
      <protection locked="0"/>
    </xf>
    <xf numFmtId="0" fontId="5" fillId="4" borderId="5" xfId="0" applyFont="1" applyFill="1" applyBorder="1" applyAlignment="1" applyProtection="1">
      <alignment horizontal="center" vertical="center"/>
      <protection locked="0"/>
    </xf>
    <xf numFmtId="181" fontId="5" fillId="5" borderId="1" xfId="0" applyNumberFormat="1" applyFont="1" applyFill="1" applyBorder="1" applyAlignment="1" applyProtection="1">
      <alignment horizontal="right" vertical="center"/>
      <protection locked="0"/>
    </xf>
    <xf numFmtId="0" fontId="0" fillId="0" borderId="0" xfId="0" applyFill="1" applyBorder="1" applyProtection="1">
      <alignment vertical="center"/>
      <protection locked="0"/>
    </xf>
    <xf numFmtId="0" fontId="5" fillId="0" borderId="61"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0" borderId="62" xfId="0" applyFont="1" applyFill="1" applyBorder="1" applyAlignment="1" applyProtection="1">
      <alignment horizontal="center" vertical="center"/>
      <protection locked="0"/>
    </xf>
    <xf numFmtId="176" fontId="6" fillId="0" borderId="44" xfId="0" applyNumberFormat="1" applyFont="1" applyFill="1" applyBorder="1" applyAlignment="1" applyProtection="1">
      <alignment vertical="center"/>
      <protection locked="0"/>
    </xf>
    <xf numFmtId="176" fontId="5" fillId="0" borderId="58" xfId="0" applyNumberFormat="1" applyFont="1" applyBorder="1" applyProtection="1">
      <alignment vertical="center"/>
      <protection locked="0"/>
    </xf>
    <xf numFmtId="176" fontId="5" fillId="0" borderId="49" xfId="0" applyNumberFormat="1" applyFont="1" applyBorder="1" applyProtection="1">
      <alignment vertical="center"/>
      <protection locked="0"/>
    </xf>
    <xf numFmtId="38" fontId="13" fillId="0" borderId="10" xfId="1" applyFont="1" applyBorder="1" applyProtection="1">
      <alignment vertical="center"/>
      <protection locked="0"/>
    </xf>
    <xf numFmtId="38" fontId="13" fillId="0" borderId="12" xfId="1" applyFont="1" applyFill="1" applyBorder="1" applyProtection="1">
      <alignment vertical="center"/>
      <protection locked="0"/>
    </xf>
    <xf numFmtId="38" fontId="21" fillId="0" borderId="12" xfId="1" applyFont="1" applyBorder="1" applyProtection="1">
      <alignment vertical="center"/>
      <protection locked="0"/>
    </xf>
    <xf numFmtId="38" fontId="13" fillId="0" borderId="65" xfId="1" applyFont="1" applyBorder="1" applyProtection="1">
      <alignment vertical="center"/>
      <protection locked="0"/>
    </xf>
    <xf numFmtId="38" fontId="13" fillId="0" borderId="66" xfId="1" applyFont="1" applyFill="1" applyBorder="1" applyProtection="1">
      <alignment vertical="center"/>
      <protection locked="0"/>
    </xf>
    <xf numFmtId="38" fontId="21" fillId="0" borderId="66" xfId="1" applyFont="1" applyBorder="1" applyProtection="1">
      <alignment vertical="center"/>
      <protection locked="0"/>
    </xf>
    <xf numFmtId="38" fontId="21" fillId="0" borderId="48" xfId="1" applyFont="1" applyBorder="1" applyProtection="1">
      <alignment vertical="center"/>
      <protection locked="0"/>
    </xf>
    <xf numFmtId="38" fontId="13" fillId="0" borderId="49" xfId="1" applyFont="1" applyBorder="1" applyAlignment="1" applyProtection="1">
      <alignment horizontal="center" vertical="center"/>
      <protection locked="0"/>
    </xf>
    <xf numFmtId="38" fontId="21" fillId="0" borderId="49" xfId="1" applyFont="1" applyBorder="1" applyProtection="1">
      <alignment vertical="center"/>
      <protection locked="0"/>
    </xf>
    <xf numFmtId="176" fontId="5" fillId="2" borderId="73" xfId="0" applyNumberFormat="1" applyFont="1" applyFill="1" applyBorder="1" applyAlignment="1" applyProtection="1">
      <alignment horizontal="right" vertical="center"/>
    </xf>
    <xf numFmtId="0" fontId="5" fillId="2" borderId="73" xfId="0" applyFont="1" applyFill="1" applyBorder="1" applyAlignment="1" applyProtection="1">
      <alignment horizontal="right" vertical="center"/>
    </xf>
    <xf numFmtId="176" fontId="19" fillId="2" borderId="67" xfId="0" applyNumberFormat="1" applyFont="1" applyFill="1" applyBorder="1" applyAlignment="1" applyProtection="1">
      <alignment horizontal="right" vertical="center"/>
    </xf>
    <xf numFmtId="176" fontId="19" fillId="2" borderId="68" xfId="0" applyNumberFormat="1" applyFont="1" applyFill="1" applyBorder="1" applyAlignment="1" applyProtection="1">
      <alignment horizontal="right" vertical="center"/>
    </xf>
    <xf numFmtId="176" fontId="19" fillId="2" borderId="71" xfId="0" applyNumberFormat="1" applyFont="1" applyFill="1" applyBorder="1" applyAlignment="1" applyProtection="1">
      <alignment horizontal="right" vertical="center"/>
    </xf>
    <xf numFmtId="176" fontId="19" fillId="2" borderId="69" xfId="0" applyNumberFormat="1" applyFont="1" applyFill="1" applyBorder="1" applyAlignment="1" applyProtection="1">
      <alignment horizontal="right" vertical="center"/>
    </xf>
    <xf numFmtId="178" fontId="9" fillId="0" borderId="35" xfId="0" applyNumberFormat="1" applyFont="1" applyFill="1" applyBorder="1" applyProtection="1">
      <alignment vertical="center"/>
    </xf>
    <xf numFmtId="177" fontId="12" fillId="0" borderId="36" xfId="0" applyNumberFormat="1" applyFont="1" applyFill="1" applyBorder="1" applyProtection="1">
      <alignment vertical="center"/>
    </xf>
    <xf numFmtId="176" fontId="5" fillId="0" borderId="25" xfId="0" applyNumberFormat="1" applyFont="1" applyBorder="1" applyProtection="1">
      <alignment vertical="center"/>
    </xf>
    <xf numFmtId="176" fontId="19" fillId="2" borderId="63" xfId="0" applyNumberFormat="1" applyFont="1" applyFill="1" applyBorder="1" applyAlignment="1" applyProtection="1">
      <alignment horizontal="righ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protection locked="0"/>
    </xf>
    <xf numFmtId="0" fontId="5" fillId="0" borderId="15" xfId="0" applyFont="1" applyBorder="1" applyAlignment="1" applyProtection="1">
      <alignment horizontal="right" vertical="center"/>
      <protection locked="0"/>
    </xf>
    <xf numFmtId="176" fontId="5" fillId="0" borderId="59" xfId="0" applyNumberFormat="1" applyFont="1" applyBorder="1" applyProtection="1">
      <alignment vertical="center"/>
      <protection locked="0"/>
    </xf>
    <xf numFmtId="0" fontId="5" fillId="0" borderId="60" xfId="0" applyFont="1" applyFill="1" applyBorder="1" applyProtection="1">
      <alignment vertical="center"/>
      <protection locked="0"/>
    </xf>
    <xf numFmtId="0" fontId="5"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44" xfId="0" applyFont="1" applyBorder="1" applyProtection="1">
      <alignment vertical="center"/>
      <protection locked="0"/>
    </xf>
    <xf numFmtId="0" fontId="5" fillId="0" borderId="14" xfId="0" applyFont="1" applyBorder="1" applyProtection="1">
      <alignment vertical="center"/>
      <protection locked="0"/>
    </xf>
    <xf numFmtId="0" fontId="14" fillId="0" borderId="12" xfId="0" applyFont="1" applyFill="1" applyBorder="1" applyAlignment="1" applyProtection="1">
      <alignment vertical="center"/>
      <protection locked="0"/>
    </xf>
    <xf numFmtId="0" fontId="10" fillId="0" borderId="9" xfId="0" applyFont="1" applyBorder="1" applyProtection="1">
      <alignment vertical="center"/>
      <protection locked="0"/>
    </xf>
    <xf numFmtId="176" fontId="10" fillId="0" borderId="12" xfId="0" applyNumberFormat="1" applyFont="1" applyFill="1" applyBorder="1" applyProtection="1">
      <alignment vertical="center"/>
      <protection locked="0"/>
    </xf>
    <xf numFmtId="176" fontId="10" fillId="0" borderId="66" xfId="0" applyNumberFormat="1" applyFont="1" applyFill="1" applyBorder="1" applyProtection="1">
      <alignment vertical="center"/>
      <protection locked="0"/>
    </xf>
    <xf numFmtId="0" fontId="13" fillId="0" borderId="49" xfId="0" applyFont="1" applyBorder="1" applyAlignment="1" applyProtection="1">
      <alignment horizontal="center" vertical="center"/>
      <protection locked="0"/>
    </xf>
    <xf numFmtId="177" fontId="7" fillId="0" borderId="18" xfId="0" applyNumberFormat="1" applyFont="1" applyFill="1" applyBorder="1" applyProtection="1">
      <alignment vertical="center"/>
    </xf>
    <xf numFmtId="176" fontId="9" fillId="0" borderId="43" xfId="0" applyNumberFormat="1" applyFont="1" applyBorder="1" applyProtection="1">
      <alignment vertical="center"/>
    </xf>
    <xf numFmtId="177" fontId="5" fillId="3" borderId="44" xfId="0" applyNumberFormat="1" applyFont="1" applyFill="1" applyBorder="1" applyProtection="1">
      <alignment vertical="center"/>
    </xf>
    <xf numFmtId="176" fontId="13" fillId="3" borderId="9" xfId="0" applyNumberFormat="1" applyFont="1" applyFill="1" applyBorder="1" applyProtection="1">
      <alignment vertical="center"/>
    </xf>
    <xf numFmtId="0" fontId="10" fillId="0" borderId="10" xfId="0" applyFont="1" applyBorder="1" applyProtection="1">
      <alignment vertical="center"/>
      <protection locked="0"/>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4" borderId="74"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60" xfId="0" applyBorder="1" applyProtection="1">
      <alignment vertical="center"/>
      <protection locked="0"/>
    </xf>
    <xf numFmtId="0" fontId="0" fillId="0" borderId="75" xfId="0" applyBorder="1" applyProtection="1">
      <alignment vertical="center"/>
      <protection locked="0"/>
    </xf>
    <xf numFmtId="0" fontId="0" fillId="0" borderId="17" xfId="0" applyBorder="1" applyProtection="1">
      <alignment vertical="center"/>
      <protection locked="0"/>
    </xf>
    <xf numFmtId="0" fontId="0" fillId="0" borderId="14" xfId="0" applyBorder="1" applyProtection="1">
      <alignment vertical="center"/>
      <protection locked="0"/>
    </xf>
    <xf numFmtId="0" fontId="5" fillId="0" borderId="39" xfId="0" applyFont="1" applyBorder="1" applyProtection="1">
      <alignment vertical="center"/>
      <protection locked="0"/>
    </xf>
    <xf numFmtId="0" fontId="6" fillId="0" borderId="75" xfId="0" applyFont="1" applyBorder="1" applyAlignment="1" applyProtection="1">
      <alignment horizontal="left" vertical="center"/>
      <protection locked="0"/>
    </xf>
    <xf numFmtId="0" fontId="0" fillId="0" borderId="25" xfId="0" applyBorder="1" applyProtection="1">
      <alignment vertical="center"/>
      <protection locked="0"/>
    </xf>
    <xf numFmtId="0" fontId="0" fillId="0" borderId="18" xfId="0" applyBorder="1" applyProtection="1">
      <alignment vertical="center"/>
      <protection locked="0"/>
    </xf>
    <xf numFmtId="176" fontId="5" fillId="0" borderId="62" xfId="0" applyNumberFormat="1" applyFont="1" applyBorder="1" applyAlignment="1" applyProtection="1">
      <alignment horizontal="center" vertical="center"/>
      <protection locked="0"/>
    </xf>
    <xf numFmtId="0" fontId="0" fillId="0" borderId="57" xfId="0" applyBorder="1" applyProtection="1">
      <alignment vertical="center"/>
      <protection locked="0"/>
    </xf>
    <xf numFmtId="0" fontId="0" fillId="0" borderId="63"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76" xfId="0" applyFont="1" applyBorder="1" applyAlignment="1" applyProtection="1">
      <alignment horizontal="right" vertical="center"/>
      <protection locked="0"/>
    </xf>
    <xf numFmtId="0" fontId="5" fillId="0" borderId="33" xfId="0" applyFont="1" applyBorder="1" applyAlignment="1" applyProtection="1">
      <alignment horizontal="right" vertical="center"/>
      <protection locked="0"/>
    </xf>
    <xf numFmtId="0" fontId="5" fillId="0" borderId="77" xfId="0" applyFont="1" applyBorder="1" applyAlignment="1" applyProtection="1">
      <alignment horizontal="right" vertical="center"/>
      <protection locked="0"/>
    </xf>
    <xf numFmtId="0" fontId="5" fillId="0" borderId="25" xfId="0" applyFont="1" applyBorder="1" applyProtection="1">
      <alignment vertical="center"/>
      <protection locked="0"/>
    </xf>
    <xf numFmtId="0" fontId="5" fillId="0" borderId="46" xfId="0" applyFont="1" applyBorder="1" applyProtection="1">
      <alignment vertical="center"/>
      <protection locked="0"/>
    </xf>
    <xf numFmtId="0" fontId="5" fillId="0" borderId="17" xfId="0" applyFont="1" applyBorder="1" applyProtection="1">
      <alignment vertical="center"/>
      <protection locked="0"/>
    </xf>
    <xf numFmtId="0" fontId="5" fillId="4" borderId="35" xfId="0" applyFont="1" applyFill="1" applyBorder="1" applyAlignment="1" applyProtection="1">
      <alignment horizontal="center" vertical="center"/>
      <protection locked="0"/>
    </xf>
    <xf numFmtId="0" fontId="5" fillId="0" borderId="35" xfId="0" applyFont="1" applyBorder="1" applyProtection="1">
      <alignment vertical="center"/>
      <protection locked="0"/>
    </xf>
    <xf numFmtId="0" fontId="5" fillId="0" borderId="78" xfId="0" applyFont="1" applyFill="1" applyBorder="1" applyProtection="1">
      <alignment vertical="center"/>
      <protection locked="0"/>
    </xf>
    <xf numFmtId="0" fontId="5" fillId="4" borderId="79" xfId="0" applyFont="1" applyFill="1" applyBorder="1" applyAlignment="1" applyProtection="1">
      <alignment horizontal="center" vertical="center"/>
      <protection locked="0"/>
    </xf>
    <xf numFmtId="0" fontId="5" fillId="0" borderId="43" xfId="0" applyFont="1" applyBorder="1" applyProtection="1">
      <alignment vertical="center"/>
      <protection locked="0"/>
    </xf>
    <xf numFmtId="0" fontId="5" fillId="0" borderId="2" xfId="0" applyFont="1" applyBorder="1" applyAlignment="1" applyProtection="1">
      <alignment horizontal="center" vertical="center" wrapText="1"/>
    </xf>
    <xf numFmtId="0" fontId="5" fillId="4" borderId="59"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protection locked="0"/>
    </xf>
    <xf numFmtId="0" fontId="5" fillId="0" borderId="29"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76" xfId="0" applyFont="1" applyBorder="1" applyAlignment="1" applyProtection="1">
      <alignment vertical="center"/>
      <protection locked="0"/>
    </xf>
    <xf numFmtId="0" fontId="5" fillId="0" borderId="77" xfId="0" applyFont="1" applyBorder="1" applyAlignment="1" applyProtection="1">
      <alignment vertical="center"/>
      <protection locked="0"/>
    </xf>
    <xf numFmtId="0" fontId="5" fillId="0" borderId="81" xfId="0" applyFont="1" applyBorder="1" applyProtection="1">
      <alignment vertical="center"/>
      <protection locked="0"/>
    </xf>
    <xf numFmtId="0" fontId="5" fillId="0" borderId="30" xfId="0" applyFont="1" applyBorder="1" applyProtection="1">
      <alignment vertical="center"/>
      <protection locked="0"/>
    </xf>
    <xf numFmtId="176" fontId="5" fillId="0" borderId="35" xfId="0" applyNumberFormat="1" applyFont="1" applyBorder="1" applyProtection="1">
      <alignment vertical="center"/>
      <protection locked="0"/>
    </xf>
    <xf numFmtId="176" fontId="5" fillId="0" borderId="82" xfId="0" applyNumberFormat="1" applyFont="1" applyFill="1" applyBorder="1" applyAlignment="1" applyProtection="1">
      <alignment horizontal="right" vertical="center"/>
      <protection locked="0"/>
    </xf>
    <xf numFmtId="176" fontId="6" fillId="0" borderId="79" xfId="0" applyNumberFormat="1" applyFont="1" applyFill="1" applyBorder="1" applyAlignment="1" applyProtection="1">
      <alignment vertical="center"/>
      <protection locked="0"/>
    </xf>
    <xf numFmtId="176" fontId="6" fillId="0" borderId="79" xfId="0" applyNumberFormat="1" applyFont="1" applyBorder="1" applyAlignment="1" applyProtection="1">
      <alignment vertical="center"/>
      <protection locked="0"/>
    </xf>
    <xf numFmtId="0" fontId="5" fillId="4" borderId="25" xfId="0" applyFont="1" applyFill="1" applyBorder="1" applyAlignment="1" applyProtection="1">
      <alignment horizontal="center" vertical="center"/>
      <protection locked="0"/>
    </xf>
    <xf numFmtId="0" fontId="5" fillId="0" borderId="63" xfId="0" applyFont="1" applyFill="1" applyBorder="1" applyAlignment="1" applyProtection="1">
      <alignment horizontal="center" vertical="center"/>
      <protection locked="0"/>
    </xf>
    <xf numFmtId="0" fontId="5" fillId="0" borderId="78" xfId="0"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19" fillId="2" borderId="83" xfId="0" applyNumberFormat="1" applyFont="1" applyFill="1" applyBorder="1" applyAlignment="1" applyProtection="1">
      <alignment horizontal="right" vertical="center"/>
    </xf>
    <xf numFmtId="176" fontId="5" fillId="0" borderId="7" xfId="0" applyNumberFormat="1" applyFont="1" applyFill="1" applyBorder="1" applyAlignment="1" applyProtection="1">
      <alignment horizontal="right" vertical="center"/>
      <protection locked="0"/>
    </xf>
    <xf numFmtId="176" fontId="9" fillId="0" borderId="25" xfId="0" applyNumberFormat="1" applyFont="1" applyFill="1" applyBorder="1" applyProtection="1">
      <alignment vertical="center"/>
    </xf>
    <xf numFmtId="177" fontId="5" fillId="0" borderId="18" xfId="0" applyNumberFormat="1" applyFont="1" applyFill="1" applyBorder="1" applyProtection="1">
      <alignment vertical="center"/>
    </xf>
    <xf numFmtId="180" fontId="5" fillId="0" borderId="18" xfId="0" applyNumberFormat="1" applyFont="1" applyFill="1" applyBorder="1" applyProtection="1">
      <alignment vertical="center"/>
    </xf>
    <xf numFmtId="176" fontId="5" fillId="0" borderId="25" xfId="0" applyNumberFormat="1" applyFont="1" applyFill="1" applyBorder="1" applyProtection="1">
      <alignment vertical="center"/>
    </xf>
    <xf numFmtId="0" fontId="5" fillId="0" borderId="0" xfId="0" applyFont="1" applyBorder="1" applyAlignment="1" applyProtection="1">
      <alignment vertical="top" wrapText="1"/>
      <protection locked="0"/>
    </xf>
    <xf numFmtId="0" fontId="5" fillId="0" borderId="0" xfId="0" applyFont="1" applyBorder="1" applyAlignment="1" applyProtection="1">
      <alignment vertical="top"/>
      <protection locked="0"/>
    </xf>
    <xf numFmtId="0" fontId="5" fillId="0" borderId="59" xfId="0" applyFont="1" applyFill="1" applyBorder="1" applyAlignment="1" applyProtection="1">
      <alignment vertical="center"/>
      <protection locked="0"/>
    </xf>
    <xf numFmtId="0" fontId="5" fillId="2" borderId="32" xfId="0" applyFont="1" applyFill="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176" fontId="6" fillId="0" borderId="14" xfId="0" applyNumberFormat="1" applyFont="1" applyBorder="1" applyAlignment="1" applyProtection="1">
      <alignment vertical="center"/>
      <protection locked="0"/>
    </xf>
    <xf numFmtId="0" fontId="5" fillId="4" borderId="81"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27"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176" fontId="6" fillId="0" borderId="20" xfId="0" applyNumberFormat="1" applyFont="1" applyBorder="1" applyAlignment="1" applyProtection="1">
      <alignment vertical="center"/>
      <protection locked="0"/>
    </xf>
    <xf numFmtId="176" fontId="5" fillId="0" borderId="59"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176" fontId="5" fillId="0" borderId="24" xfId="0" applyNumberFormat="1" applyFont="1" applyFill="1" applyBorder="1" applyAlignment="1" applyProtection="1">
      <alignment horizontal="center" vertical="center" wrapText="1"/>
    </xf>
    <xf numFmtId="176" fontId="5" fillId="0" borderId="21" xfId="0" applyNumberFormat="1" applyFont="1" applyFill="1" applyBorder="1" applyAlignment="1" applyProtection="1">
      <alignment horizontal="center" vertical="center" wrapText="1"/>
    </xf>
    <xf numFmtId="0" fontId="5" fillId="0" borderId="52"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76" fontId="5" fillId="0" borderId="27" xfId="0" applyNumberFormat="1" applyFont="1" applyFill="1" applyBorder="1" applyAlignment="1" applyProtection="1">
      <alignment horizontal="center" vertical="center" wrapText="1"/>
    </xf>
    <xf numFmtId="176" fontId="5" fillId="0" borderId="20" xfId="0" applyNumberFormat="1" applyFont="1" applyFill="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3" fillId="0" borderId="1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4" xfId="0" applyFont="1" applyBorder="1" applyAlignment="1" applyProtection="1">
      <alignment horizontal="center" vertical="center"/>
      <protection locked="0"/>
    </xf>
    <xf numFmtId="0" fontId="5" fillId="0" borderId="15" xfId="0" applyFont="1" applyFill="1" applyBorder="1" applyAlignment="1" applyProtection="1">
      <alignment horizontal="left" vertical="center" wrapText="1"/>
      <protection locked="0"/>
    </xf>
    <xf numFmtId="176" fontId="5" fillId="0" borderId="20" xfId="0" applyNumberFormat="1" applyFont="1" applyFill="1" applyBorder="1" applyAlignment="1" applyProtection="1">
      <alignment horizontal="center" vertical="center"/>
    </xf>
    <xf numFmtId="0" fontId="5" fillId="0" borderId="5"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176" fontId="5" fillId="0" borderId="12"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20"/>
  <sheetViews>
    <sheetView tabSelected="1" zoomScale="80" zoomScaleNormal="80" workbookViewId="0">
      <selection activeCell="I29" sqref="I29:J29"/>
    </sheetView>
  </sheetViews>
  <sheetFormatPr defaultColWidth="9" defaultRowHeight="18"/>
  <cols>
    <col min="1" max="1" width="2.8984375" style="8" customWidth="1"/>
    <col min="2" max="2" width="3" style="6" customWidth="1"/>
    <col min="3" max="3" width="12.09765625" style="6" customWidth="1"/>
    <col min="4" max="4" width="20.59765625" style="6" customWidth="1"/>
    <col min="5" max="5" width="10" style="6" customWidth="1"/>
    <col min="6" max="6" width="10" style="7" customWidth="1"/>
    <col min="7" max="7" width="8.5" style="7" hidden="1" customWidth="1"/>
    <col min="8" max="8" width="13.09765625" style="7" customWidth="1"/>
    <col min="9" max="9" width="10" style="7" customWidth="1"/>
    <col min="10" max="10" width="10" style="8" customWidth="1"/>
    <col min="11" max="11" width="0" style="8" hidden="1" customWidth="1"/>
    <col min="12" max="12" width="13.09765625" style="8" customWidth="1"/>
    <col min="13" max="16384" width="9" style="8"/>
  </cols>
  <sheetData>
    <row r="1" spans="1:12" s="5" customFormat="1" ht="23.25" customHeight="1">
      <c r="A1" s="3" t="s">
        <v>23</v>
      </c>
      <c r="B1" s="3"/>
      <c r="C1" s="3"/>
      <c r="D1" s="3"/>
      <c r="E1" s="3"/>
      <c r="F1" s="4"/>
      <c r="G1" s="4"/>
      <c r="H1" s="4"/>
      <c r="I1" s="4"/>
    </row>
    <row r="2" spans="1:12" ht="19.5" customHeight="1" thickBot="1">
      <c r="A2" s="6"/>
    </row>
    <row r="3" spans="1:12" ht="19.5" customHeight="1" thickBot="1">
      <c r="A3" s="6"/>
      <c r="C3" s="229" t="s">
        <v>22</v>
      </c>
      <c r="D3" s="229"/>
      <c r="E3" s="237"/>
      <c r="F3" s="238"/>
      <c r="G3" s="238"/>
      <c r="H3" s="239"/>
    </row>
    <row r="4" spans="1:12" ht="19.5" customHeight="1">
      <c r="A4" s="6"/>
      <c r="E4" s="10"/>
      <c r="F4" s="10"/>
      <c r="G4" s="10"/>
      <c r="H4" s="10"/>
    </row>
    <row r="5" spans="1:12" ht="19.5" customHeight="1" thickBot="1">
      <c r="A5" s="11" t="s">
        <v>42</v>
      </c>
      <c r="E5" s="10"/>
      <c r="F5" s="10"/>
      <c r="G5" s="10"/>
      <c r="H5" s="10"/>
    </row>
    <row r="6" spans="1:12" ht="19.5" customHeight="1" thickBot="1">
      <c r="A6" s="12"/>
      <c r="B6" s="158"/>
      <c r="C6" s="159"/>
      <c r="D6" s="159"/>
      <c r="E6" s="139" t="s">
        <v>63</v>
      </c>
      <c r="F6" s="137" t="s">
        <v>45</v>
      </c>
      <c r="G6" s="10"/>
      <c r="H6" s="10"/>
      <c r="I6" s="10"/>
      <c r="J6" s="137" t="s">
        <v>45</v>
      </c>
    </row>
    <row r="7" spans="1:12" ht="37.5" customHeight="1" thickBot="1">
      <c r="A7" s="12"/>
      <c r="B7" s="227" t="s">
        <v>62</v>
      </c>
      <c r="C7" s="228"/>
      <c r="D7" s="228"/>
      <c r="E7" s="160" t="s">
        <v>3</v>
      </c>
      <c r="F7" s="13" t="s">
        <v>65</v>
      </c>
      <c r="G7" s="10"/>
      <c r="H7" s="10"/>
      <c r="I7" s="10"/>
      <c r="J7" s="187" t="str">
        <f>IF(E7="あり","分園分を記入","入力不要")</f>
        <v>入力不要</v>
      </c>
    </row>
    <row r="8" spans="1:12" ht="19.5" customHeight="1" thickBot="1">
      <c r="A8" s="11"/>
      <c r="B8" s="227" t="s">
        <v>43</v>
      </c>
      <c r="C8" s="228"/>
      <c r="D8" s="228"/>
      <c r="E8" s="228"/>
      <c r="F8" s="1"/>
      <c r="G8" s="10"/>
      <c r="H8" s="10"/>
      <c r="I8" s="10"/>
      <c r="J8" s="1"/>
    </row>
    <row r="9" spans="1:12" ht="19.5" customHeight="1" thickBot="1">
      <c r="A9" s="11"/>
      <c r="B9" s="254" t="s">
        <v>49</v>
      </c>
      <c r="C9" s="255"/>
      <c r="D9" s="255"/>
      <c r="E9" s="255"/>
      <c r="F9" s="128">
        <f>F10+F11+F12+F13</f>
        <v>0</v>
      </c>
      <c r="H9" s="10"/>
      <c r="I9" s="10"/>
      <c r="J9" s="128">
        <f>J10+J11+J12+J13</f>
        <v>0</v>
      </c>
    </row>
    <row r="10" spans="1:12" ht="19.5" customHeight="1">
      <c r="A10" s="11"/>
      <c r="B10" s="82"/>
      <c r="C10" s="236" t="s">
        <v>44</v>
      </c>
      <c r="D10" s="234"/>
      <c r="E10" s="83"/>
      <c r="F10" s="84"/>
      <c r="G10" s="10"/>
      <c r="H10" s="10"/>
      <c r="I10" s="10"/>
      <c r="J10" s="84"/>
    </row>
    <row r="11" spans="1:12" ht="19.5" customHeight="1">
      <c r="A11" s="11"/>
      <c r="B11" s="82"/>
      <c r="C11" s="236" t="s">
        <v>47</v>
      </c>
      <c r="D11" s="234"/>
      <c r="E11" s="83"/>
      <c r="F11" s="85"/>
      <c r="G11" s="10"/>
      <c r="H11" s="10"/>
      <c r="I11" s="10"/>
      <c r="J11" s="85"/>
    </row>
    <row r="12" spans="1:12" ht="19.5" customHeight="1">
      <c r="A12" s="11"/>
      <c r="B12" s="82"/>
      <c r="C12" s="234" t="s">
        <v>8</v>
      </c>
      <c r="D12" s="235"/>
      <c r="E12" s="83"/>
      <c r="F12" s="85"/>
      <c r="G12" s="10"/>
      <c r="H12" s="10"/>
      <c r="I12" s="10"/>
      <c r="J12" s="85"/>
    </row>
    <row r="13" spans="1:12" ht="19.5" customHeight="1" thickBot="1">
      <c r="A13" s="6"/>
      <c r="B13" s="88"/>
      <c r="C13" s="232" t="s">
        <v>9</v>
      </c>
      <c r="D13" s="233"/>
      <c r="E13" s="89"/>
      <c r="F13" s="90"/>
      <c r="G13" s="10"/>
      <c r="H13" s="10"/>
      <c r="J13" s="90"/>
    </row>
    <row r="14" spans="1:12" ht="42.75" customHeight="1">
      <c r="A14" s="6"/>
      <c r="B14" s="157" t="s">
        <v>60</v>
      </c>
      <c r="C14" s="243" t="s">
        <v>68</v>
      </c>
      <c r="D14" s="243"/>
      <c r="E14" s="243"/>
      <c r="F14" s="243"/>
      <c r="G14" s="243"/>
      <c r="H14" s="243"/>
      <c r="I14" s="243"/>
      <c r="J14" s="243"/>
      <c r="K14" s="243"/>
      <c r="L14" s="243"/>
    </row>
    <row r="15" spans="1:12" ht="19.5" customHeight="1">
      <c r="A15" s="6"/>
      <c r="B15" s="91"/>
      <c r="C15" s="212"/>
      <c r="D15" s="212"/>
      <c r="E15" s="212"/>
      <c r="F15" s="212"/>
      <c r="G15" s="212"/>
      <c r="H15" s="212"/>
    </row>
    <row r="16" spans="1:12" ht="19.5" customHeight="1" thickBot="1">
      <c r="A16" s="11" t="s">
        <v>40</v>
      </c>
    </row>
    <row r="17" spans="1:12" ht="19.5" customHeight="1" thickBot="1">
      <c r="A17" s="11"/>
      <c r="E17" s="240" t="s">
        <v>64</v>
      </c>
      <c r="F17" s="241"/>
      <c r="G17" s="241"/>
      <c r="H17" s="242"/>
      <c r="I17" s="244" t="str">
        <f>IF(E7="あり","分園分","選択不要")</f>
        <v>選択不要</v>
      </c>
      <c r="J17" s="245"/>
      <c r="K17" s="245"/>
      <c r="L17" s="246"/>
    </row>
    <row r="18" spans="1:12" ht="33" customHeight="1">
      <c r="B18" s="14"/>
      <c r="C18" s="92"/>
      <c r="D18" s="92"/>
      <c r="E18" s="189" t="s">
        <v>21</v>
      </c>
      <c r="F18" s="190"/>
      <c r="G18" s="230" t="s">
        <v>24</v>
      </c>
      <c r="H18" s="231"/>
      <c r="I18" s="161" t="s">
        <v>21</v>
      </c>
      <c r="J18" s="162"/>
      <c r="K18" s="247" t="s">
        <v>24</v>
      </c>
      <c r="L18" s="248"/>
    </row>
    <row r="19" spans="1:12" ht="19.5" customHeight="1">
      <c r="A19" s="15"/>
      <c r="B19" s="16" t="s">
        <v>6</v>
      </c>
      <c r="C19" s="92" t="s">
        <v>7</v>
      </c>
      <c r="D19" s="140"/>
      <c r="E19" s="179"/>
      <c r="F19" s="141"/>
      <c r="G19" s="135"/>
      <c r="H19" s="152"/>
      <c r="J19" s="163"/>
      <c r="K19" s="164"/>
      <c r="L19" s="165"/>
    </row>
    <row r="20" spans="1:12" ht="19.5" customHeight="1">
      <c r="A20" s="15"/>
      <c r="B20" s="19"/>
      <c r="C20" s="99" t="s">
        <v>4</v>
      </c>
      <c r="D20" s="176"/>
      <c r="E20" s="180"/>
      <c r="F20" s="131">
        <f>F10</f>
        <v>0</v>
      </c>
      <c r="G20" s="77">
        <f>F20*1/30</f>
        <v>0</v>
      </c>
      <c r="H20" s="78">
        <f>ROUNDDOWN(G20,1)</f>
        <v>0</v>
      </c>
      <c r="I20" s="100"/>
      <c r="J20" s="131">
        <f>IF(E7="あり",J10,0)</f>
        <v>0</v>
      </c>
      <c r="K20" s="77">
        <f>J20*1/30</f>
        <v>0</v>
      </c>
      <c r="L20" s="78">
        <f>ROUNDDOWN(K20,1)</f>
        <v>0</v>
      </c>
    </row>
    <row r="21" spans="1:12" ht="19.5" customHeight="1">
      <c r="A21" s="15"/>
      <c r="B21" s="19"/>
      <c r="C21" s="95" t="s">
        <v>61</v>
      </c>
      <c r="D21" s="177"/>
      <c r="E21" s="181"/>
      <c r="F21" s="130">
        <f>F11</f>
        <v>0</v>
      </c>
      <c r="G21" s="52">
        <f>IF(E22="なし",F21/20,F21/15)</f>
        <v>0</v>
      </c>
      <c r="H21" s="53">
        <f>ROUNDDOWN(G21,1)</f>
        <v>0</v>
      </c>
      <c r="I21" s="6"/>
      <c r="J21" s="131">
        <f>IF(E7="あり",J11,0)</f>
        <v>0</v>
      </c>
      <c r="K21" s="52">
        <f>IF(I22="なし",J21/20,J21/15)</f>
        <v>0</v>
      </c>
      <c r="L21" s="53">
        <f>ROUNDDOWN(K21,1)</f>
        <v>0</v>
      </c>
    </row>
    <row r="22" spans="1:12" ht="19.5" customHeight="1">
      <c r="A22" s="15"/>
      <c r="B22" s="19"/>
      <c r="C22" s="95" t="s">
        <v>59</v>
      </c>
      <c r="D22" s="177"/>
      <c r="E22" s="182" t="s">
        <v>3</v>
      </c>
      <c r="F22" s="98"/>
      <c r="G22" s="133"/>
      <c r="H22" s="134"/>
      <c r="I22" s="215" t="str">
        <f>E22</f>
        <v>なし</v>
      </c>
      <c r="J22" s="98"/>
      <c r="K22" s="133"/>
      <c r="L22" s="134"/>
    </row>
    <row r="23" spans="1:12" ht="19.5" customHeight="1">
      <c r="A23" s="15"/>
      <c r="B23" s="19"/>
      <c r="C23" s="95" t="s">
        <v>8</v>
      </c>
      <c r="D23" s="177"/>
      <c r="E23" s="183"/>
      <c r="F23" s="130">
        <f>F12</f>
        <v>0</v>
      </c>
      <c r="G23" s="52">
        <f>F23*1/6</f>
        <v>0</v>
      </c>
      <c r="H23" s="53">
        <f>ROUNDDOWN(G23,1)</f>
        <v>0</v>
      </c>
      <c r="I23" s="20"/>
      <c r="J23" s="131">
        <f>IF(E7="あり",J12,0)</f>
        <v>0</v>
      </c>
      <c r="K23" s="52">
        <f>J23*1/6</f>
        <v>0</v>
      </c>
      <c r="L23" s="53">
        <f>ROUNDDOWN(K23,1)</f>
        <v>0</v>
      </c>
    </row>
    <row r="24" spans="1:12" ht="19.5" customHeight="1" thickBot="1">
      <c r="A24" s="15"/>
      <c r="B24" s="19"/>
      <c r="C24" s="101" t="s">
        <v>9</v>
      </c>
      <c r="D24" s="178"/>
      <c r="E24" s="166"/>
      <c r="F24" s="132">
        <f>F13</f>
        <v>0</v>
      </c>
      <c r="G24" s="54">
        <f>F24*1/3</f>
        <v>0</v>
      </c>
      <c r="H24" s="55">
        <f>ROUNDDOWN(G24,1)</f>
        <v>0</v>
      </c>
      <c r="I24" s="166"/>
      <c r="J24" s="132">
        <f>IF(E7="あり",J13,0)</f>
        <v>0</v>
      </c>
      <c r="K24" s="54">
        <f>J24*1/3</f>
        <v>0</v>
      </c>
      <c r="L24" s="55">
        <f>ROUNDDOWN(K24,1)</f>
        <v>0</v>
      </c>
    </row>
    <row r="25" spans="1:12" ht="19.5" customHeight="1" thickTop="1">
      <c r="A25" s="15"/>
      <c r="B25" s="21"/>
      <c r="C25" s="71" t="s">
        <v>25</v>
      </c>
      <c r="D25" s="21"/>
      <c r="E25" s="184"/>
      <c r="F25" s="142"/>
      <c r="G25" s="56"/>
      <c r="H25" s="57">
        <f>ROUND(SUM(H20:H24),0)</f>
        <v>0</v>
      </c>
      <c r="J25" s="167"/>
      <c r="K25" s="56"/>
      <c r="L25" s="57">
        <f>ROUND(SUM(L20:L24),0)</f>
        <v>0</v>
      </c>
    </row>
    <row r="26" spans="1:12" ht="19.5" customHeight="1">
      <c r="A26" s="15"/>
      <c r="B26" s="23" t="s">
        <v>12</v>
      </c>
      <c r="C26" s="106" t="s">
        <v>11</v>
      </c>
      <c r="D26" s="140"/>
      <c r="E26" s="185" t="s">
        <v>91</v>
      </c>
      <c r="F26" s="141"/>
      <c r="G26" s="58"/>
      <c r="H26" s="59">
        <f>IF(E26="あり",1.4,0)</f>
        <v>1.4</v>
      </c>
      <c r="I26" s="109" t="s">
        <v>91</v>
      </c>
      <c r="J26" s="141"/>
      <c r="K26" s="58"/>
      <c r="L26" s="59">
        <f>IF(E7="あり",IF(I26="あり",1.4,0),0)</f>
        <v>0</v>
      </c>
    </row>
    <row r="27" spans="1:12" ht="19.5" customHeight="1">
      <c r="A27" s="15"/>
      <c r="B27" s="23" t="s">
        <v>13</v>
      </c>
      <c r="C27" s="106" t="s">
        <v>10</v>
      </c>
      <c r="D27" s="140"/>
      <c r="E27" s="185" t="s">
        <v>3</v>
      </c>
      <c r="F27" s="141"/>
      <c r="G27" s="58"/>
      <c r="H27" s="59">
        <f>IF(E27="あり",1,0)</f>
        <v>0</v>
      </c>
      <c r="I27" s="249" t="str">
        <f>IF($E$7="あり","本園分で選択","－")</f>
        <v>－</v>
      </c>
      <c r="J27" s="250"/>
      <c r="K27" s="168"/>
      <c r="L27" s="169"/>
    </row>
    <row r="28" spans="1:12" ht="19.5" customHeight="1">
      <c r="A28" s="15"/>
      <c r="B28" s="23" t="s">
        <v>14</v>
      </c>
      <c r="C28" s="106" t="s">
        <v>17</v>
      </c>
      <c r="D28" s="140"/>
      <c r="E28" s="185" t="s">
        <v>3</v>
      </c>
      <c r="F28" s="141"/>
      <c r="G28" s="58"/>
      <c r="H28" s="59">
        <f>IF(E28="あり",0.3,0)</f>
        <v>0</v>
      </c>
      <c r="I28" s="249" t="str">
        <f t="shared" ref="I28:I31" si="0">IF($E$7="あり","本園分で選択","－")</f>
        <v>－</v>
      </c>
      <c r="J28" s="250"/>
      <c r="K28" s="168"/>
      <c r="L28" s="169"/>
    </row>
    <row r="29" spans="1:12" ht="19.5" customHeight="1">
      <c r="A29" s="15"/>
      <c r="B29" s="23" t="s">
        <v>15</v>
      </c>
      <c r="C29" s="106" t="s">
        <v>18</v>
      </c>
      <c r="D29" s="140"/>
      <c r="E29" s="185" t="s">
        <v>3</v>
      </c>
      <c r="F29" s="141"/>
      <c r="G29" s="58"/>
      <c r="H29" s="59">
        <f>IF(E29="あり",0.5,0)</f>
        <v>0</v>
      </c>
      <c r="I29" s="249" t="str">
        <f t="shared" si="0"/>
        <v>－</v>
      </c>
      <c r="J29" s="250"/>
      <c r="K29" s="168"/>
      <c r="L29" s="169"/>
    </row>
    <row r="30" spans="1:12" ht="19.5" customHeight="1">
      <c r="A30" s="15"/>
      <c r="B30" s="23" t="s">
        <v>16</v>
      </c>
      <c r="C30" s="106" t="s">
        <v>19</v>
      </c>
      <c r="D30" s="140"/>
      <c r="E30" s="185" t="s">
        <v>3</v>
      </c>
      <c r="F30" s="141"/>
      <c r="G30" s="58"/>
      <c r="H30" s="59">
        <f>IF(E30="あり",1,0)</f>
        <v>0</v>
      </c>
      <c r="I30" s="249" t="str">
        <f t="shared" si="0"/>
        <v>－</v>
      </c>
      <c r="J30" s="250"/>
      <c r="K30" s="168"/>
      <c r="L30" s="169"/>
    </row>
    <row r="31" spans="1:12" ht="19.5" customHeight="1">
      <c r="A31" s="15"/>
      <c r="B31" s="23" t="s">
        <v>71</v>
      </c>
      <c r="C31" s="221" t="s">
        <v>83</v>
      </c>
      <c r="D31" s="140"/>
      <c r="E31" s="185" t="s">
        <v>3</v>
      </c>
      <c r="F31" s="141"/>
      <c r="G31" s="58"/>
      <c r="H31" s="59">
        <f>IF(E31="あり",0.6,0)</f>
        <v>0</v>
      </c>
      <c r="I31" s="249" t="str">
        <f t="shared" si="0"/>
        <v>－</v>
      </c>
      <c r="J31" s="250"/>
      <c r="K31" s="168"/>
      <c r="L31" s="169"/>
    </row>
    <row r="32" spans="1:12" ht="19.5" customHeight="1" thickBot="1">
      <c r="A32" s="15"/>
      <c r="B32" s="143" t="s">
        <v>48</v>
      </c>
      <c r="C32" s="144"/>
      <c r="D32" s="144"/>
      <c r="E32" s="186"/>
      <c r="F32" s="145"/>
      <c r="G32" s="153"/>
      <c r="H32" s="154">
        <f>IF(F8&lt;=40,1.5,IF(F8&lt;=90,2.5,IF(F8&lt;=150,2.3,IF(F8&gt;=151,3.3,0))))</f>
        <v>1.5</v>
      </c>
      <c r="I32" s="170"/>
      <c r="J32" s="171"/>
      <c r="K32" s="172"/>
      <c r="L32" s="61">
        <f>IF(E7="あり",IF(J8&lt;=40,1.5,IF(J8&lt;=90,2.5,IF(J8&lt;=150,2.3,IF(J8&gt;=151,3.3,0)))),0)</f>
        <v>0</v>
      </c>
    </row>
    <row r="33" spans="1:12" ht="19.5" customHeight="1" thickTop="1" thickBot="1">
      <c r="A33" s="15"/>
      <c r="B33" s="26" t="s">
        <v>5</v>
      </c>
      <c r="C33" s="32"/>
      <c r="D33" s="32"/>
      <c r="E33" s="181"/>
      <c r="F33" s="146"/>
      <c r="G33" s="62"/>
      <c r="H33" s="63">
        <f>SUM(H32,H25,H26:H31)</f>
        <v>2.9</v>
      </c>
      <c r="J33" s="165"/>
      <c r="K33" s="164"/>
      <c r="L33" s="63">
        <f>SUM(L25,L26,,L32)</f>
        <v>0</v>
      </c>
    </row>
    <row r="34" spans="1:12" ht="19.5" customHeight="1" thickBot="1">
      <c r="A34" s="15"/>
      <c r="B34" s="29" t="s">
        <v>26</v>
      </c>
      <c r="C34" s="147"/>
      <c r="D34" s="147"/>
      <c r="E34" s="156"/>
      <c r="F34" s="148"/>
      <c r="G34" s="64"/>
      <c r="H34" s="155">
        <f>ROUND(H33,0)</f>
        <v>3</v>
      </c>
      <c r="I34" s="173"/>
      <c r="J34" s="174"/>
      <c r="K34" s="175"/>
      <c r="L34" s="155">
        <f>ROUND(L33,0)</f>
        <v>0</v>
      </c>
    </row>
    <row r="35" spans="1:12" ht="19.5" customHeight="1">
      <c r="A35" s="15"/>
      <c r="B35" s="32"/>
      <c r="C35" s="32"/>
      <c r="D35" s="32"/>
      <c r="E35" s="27"/>
      <c r="G35" s="33"/>
      <c r="H35" s="34"/>
      <c r="I35" s="35"/>
    </row>
    <row r="36" spans="1:12" ht="19.5" customHeight="1" thickBot="1">
      <c r="A36" s="12" t="s">
        <v>39</v>
      </c>
      <c r="B36" s="27"/>
      <c r="C36" s="27"/>
      <c r="D36" s="27"/>
      <c r="E36" s="27"/>
      <c r="G36" s="36"/>
      <c r="H36" s="34"/>
      <c r="I36" s="42"/>
    </row>
    <row r="37" spans="1:12" ht="19.5" customHeight="1" thickBot="1">
      <c r="A37" s="15"/>
      <c r="B37" s="37" t="s">
        <v>28</v>
      </c>
      <c r="C37" s="38"/>
      <c r="D37" s="38"/>
      <c r="E37" s="30"/>
      <c r="F37" s="116"/>
      <c r="G37" s="39">
        <f>(H34+L34)/3</f>
        <v>1</v>
      </c>
      <c r="H37" s="66">
        <f>IF(ROUND(G37,0)=0,1,ROUND(G37,0))</f>
        <v>1</v>
      </c>
    </row>
    <row r="38" spans="1:12" ht="19.5" customHeight="1" thickBot="1">
      <c r="A38" s="15"/>
      <c r="B38" s="40"/>
      <c r="C38" s="251" t="s">
        <v>46</v>
      </c>
      <c r="D38" s="252"/>
      <c r="E38" s="252"/>
      <c r="F38" s="252"/>
      <c r="G38" s="253"/>
      <c r="H38" s="66">
        <v>1</v>
      </c>
    </row>
    <row r="39" spans="1:12" ht="19.5" customHeight="1" thickBot="1">
      <c r="A39" s="15"/>
      <c r="B39" s="41" t="s">
        <v>29</v>
      </c>
      <c r="C39" s="38"/>
      <c r="D39" s="38"/>
      <c r="E39" s="30"/>
      <c r="F39" s="117"/>
      <c r="G39" s="39">
        <f>(H34+L34)/5</f>
        <v>0.6</v>
      </c>
      <c r="H39" s="66">
        <f>IF(ROUND(G39,0)=0,1,ROUND(G39,0))</f>
        <v>1</v>
      </c>
    </row>
    <row r="40" spans="1:12" ht="19.5" customHeight="1">
      <c r="A40" s="15"/>
      <c r="B40" s="27"/>
      <c r="C40" s="27"/>
      <c r="D40" s="27"/>
      <c r="E40" s="27"/>
      <c r="F40" s="33"/>
      <c r="G40" s="33"/>
      <c r="H40" s="42"/>
      <c r="I40" s="33"/>
    </row>
    <row r="41" spans="1:12" ht="19.5" customHeight="1" thickBot="1">
      <c r="A41" s="12" t="s">
        <v>41</v>
      </c>
      <c r="B41" s="27"/>
      <c r="C41" s="27"/>
      <c r="D41" s="27"/>
      <c r="E41" s="27"/>
      <c r="F41" s="33"/>
      <c r="G41" s="33"/>
      <c r="H41" s="33"/>
      <c r="I41" s="33"/>
    </row>
    <row r="42" spans="1:12" ht="19.5" customHeight="1" thickBot="1">
      <c r="B42" s="41"/>
      <c r="C42" s="43">
        <v>48860</v>
      </c>
      <c r="D42" s="38" t="s">
        <v>50</v>
      </c>
      <c r="E42" s="30"/>
      <c r="F42" s="149"/>
      <c r="G42" s="72"/>
      <c r="H42" s="67">
        <f>C42*H37</f>
        <v>48860</v>
      </c>
      <c r="I42" s="33"/>
    </row>
    <row r="43" spans="1:12" ht="19.5" customHeight="1" thickBot="1">
      <c r="B43" s="44"/>
      <c r="C43" s="45">
        <v>6110</v>
      </c>
      <c r="D43" s="46" t="s">
        <v>51</v>
      </c>
      <c r="E43" s="73"/>
      <c r="F43" s="150"/>
      <c r="G43" s="74"/>
      <c r="H43" s="68">
        <f>C43*H39</f>
        <v>6110</v>
      </c>
      <c r="I43" s="33"/>
    </row>
    <row r="44" spans="1:12" ht="19.5" customHeight="1" thickTop="1" thickBot="1">
      <c r="B44" s="47"/>
      <c r="C44" s="151" t="s">
        <v>56</v>
      </c>
      <c r="D44" s="48"/>
      <c r="E44" s="48"/>
      <c r="F44" s="49"/>
      <c r="G44" s="49"/>
      <c r="H44" s="69">
        <f>SUM(H42:H43)</f>
        <v>54970</v>
      </c>
      <c r="I44" s="33"/>
    </row>
    <row r="45" spans="1:12" ht="19.5" customHeight="1">
      <c r="B45" s="27"/>
      <c r="C45" s="27"/>
      <c r="D45" s="27"/>
      <c r="E45" s="27"/>
      <c r="F45" s="33"/>
      <c r="G45" s="33"/>
      <c r="H45" s="33"/>
      <c r="I45" s="33"/>
    </row>
    <row r="46" spans="1:12" ht="19.5" customHeight="1">
      <c r="B46" s="27"/>
      <c r="C46" s="27"/>
      <c r="D46" s="27"/>
      <c r="E46" s="27"/>
      <c r="F46" s="33"/>
      <c r="G46" s="33"/>
      <c r="H46" s="33"/>
      <c r="I46" s="33"/>
    </row>
    <row r="47" spans="1:12" ht="19.5" customHeight="1">
      <c r="B47" s="27"/>
      <c r="C47" s="27"/>
      <c r="D47" s="27"/>
      <c r="E47" s="27"/>
      <c r="F47" s="33"/>
      <c r="G47" s="33"/>
      <c r="H47" s="33"/>
      <c r="I47" s="33"/>
    </row>
    <row r="48" spans="1:12" ht="19.5" customHeight="1">
      <c r="B48" s="27"/>
      <c r="C48" s="27"/>
      <c r="D48" s="27"/>
      <c r="E48" s="27"/>
      <c r="F48" s="33"/>
      <c r="G48" s="33"/>
      <c r="H48" s="33"/>
      <c r="I48" s="33"/>
    </row>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sheetData>
  <mergeCells count="20">
    <mergeCell ref="I27:J27"/>
    <mergeCell ref="I28:J28"/>
    <mergeCell ref="I29:J29"/>
    <mergeCell ref="C38:G38"/>
    <mergeCell ref="B9:E9"/>
    <mergeCell ref="I30:J30"/>
    <mergeCell ref="I31:J31"/>
    <mergeCell ref="B8:E8"/>
    <mergeCell ref="C3:D3"/>
    <mergeCell ref="G18:H18"/>
    <mergeCell ref="C13:D13"/>
    <mergeCell ref="C12:D12"/>
    <mergeCell ref="C11:D11"/>
    <mergeCell ref="C10:D10"/>
    <mergeCell ref="E3:H3"/>
    <mergeCell ref="B7:D7"/>
    <mergeCell ref="E17:H17"/>
    <mergeCell ref="C14:L14"/>
    <mergeCell ref="I17:L17"/>
    <mergeCell ref="K18:L18"/>
  </mergeCells>
  <phoneticPr fontId="1"/>
  <dataValidations count="1">
    <dataValidation type="list" allowBlank="1" showInputMessage="1" showErrorMessage="1" sqref="I26 E22 E7 E26:E31" xr:uid="{00000000-0002-0000-0000-000000000000}">
      <formula1>"　,あり,なし"</formula1>
    </dataValidation>
  </dataValidations>
  <pageMargins left="0.92" right="0.56000000000000005" top="0.75" bottom="0.37" header="0.3" footer="0.3"/>
  <pageSetup paperSize="9" scale="74"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128"/>
  <sheetViews>
    <sheetView topLeftCell="A28" zoomScale="85" zoomScaleNormal="85" workbookViewId="0">
      <selection activeCell="I32" sqref="I32:J32"/>
    </sheetView>
  </sheetViews>
  <sheetFormatPr defaultColWidth="9" defaultRowHeight="18"/>
  <cols>
    <col min="1" max="1" width="2.8984375" style="8" customWidth="1"/>
    <col min="2" max="2" width="3" style="6" customWidth="1"/>
    <col min="3" max="3" width="14.69921875" style="6" customWidth="1"/>
    <col min="4" max="4" width="28.19921875" style="6" customWidth="1"/>
    <col min="5" max="6" width="10" style="7" customWidth="1"/>
    <col min="7" max="7" width="9" style="7" hidden="1" customWidth="1"/>
    <col min="8" max="8" width="13.09765625" style="7" customWidth="1"/>
    <col min="9" max="9" width="10" style="79" customWidth="1"/>
    <col min="10" max="10" width="10" style="8" customWidth="1"/>
    <col min="11" max="11" width="9" style="8" customWidth="1"/>
    <col min="12" max="12" width="13.09765625" style="8" customWidth="1"/>
    <col min="13" max="16384" width="9" style="8"/>
  </cols>
  <sheetData>
    <row r="1" spans="1:12" s="5" customFormat="1" ht="31.5" customHeight="1" thickBot="1">
      <c r="A1" s="2" t="s">
        <v>30</v>
      </c>
      <c r="B1" s="3"/>
      <c r="C1" s="3"/>
      <c r="D1" s="3"/>
      <c r="E1" s="4"/>
      <c r="F1" s="4"/>
      <c r="G1" s="4"/>
      <c r="H1" s="4"/>
      <c r="I1" s="79"/>
    </row>
    <row r="2" spans="1:12" ht="19.5" customHeight="1" thickBot="1">
      <c r="A2" s="6"/>
      <c r="B2" s="229" t="s">
        <v>22</v>
      </c>
      <c r="C2" s="256"/>
      <c r="D2" s="237" t="s">
        <v>90</v>
      </c>
      <c r="E2" s="238"/>
      <c r="F2" s="238"/>
      <c r="G2" s="238"/>
      <c r="H2" s="239"/>
    </row>
    <row r="3" spans="1:12" ht="19.5" customHeight="1">
      <c r="A3" s="6"/>
      <c r="C3" s="9"/>
      <c r="D3" s="10"/>
      <c r="E3" s="10"/>
      <c r="F3" s="10"/>
      <c r="G3" s="10"/>
    </row>
    <row r="4" spans="1:12" ht="19.5" customHeight="1" thickBot="1">
      <c r="A4" s="11" t="s">
        <v>42</v>
      </c>
      <c r="E4" s="10"/>
      <c r="F4" s="10"/>
      <c r="G4" s="10"/>
    </row>
    <row r="5" spans="1:12" ht="33" customHeight="1" thickBot="1">
      <c r="A5" s="12"/>
      <c r="B5" s="259"/>
      <c r="C5" s="260"/>
      <c r="D5" s="260"/>
      <c r="E5" s="138" t="s">
        <v>66</v>
      </c>
      <c r="F5" s="80" t="s">
        <v>20</v>
      </c>
      <c r="G5" s="10"/>
      <c r="J5" s="80" t="s">
        <v>20</v>
      </c>
    </row>
    <row r="6" spans="1:12" ht="37.5" customHeight="1" thickBot="1">
      <c r="A6" s="12"/>
      <c r="B6" s="227" t="s">
        <v>62</v>
      </c>
      <c r="C6" s="228"/>
      <c r="D6" s="228"/>
      <c r="E6" s="188" t="s">
        <v>3</v>
      </c>
      <c r="F6" s="80" t="s">
        <v>65</v>
      </c>
      <c r="G6" s="10"/>
      <c r="J6" s="187" t="str">
        <f>IF(E6="あり","分園分を記入","入力不要")</f>
        <v>入力不要</v>
      </c>
    </row>
    <row r="7" spans="1:12" ht="19.5" customHeight="1" thickBot="1">
      <c r="A7" s="11"/>
      <c r="B7" s="227" t="s">
        <v>43</v>
      </c>
      <c r="C7" s="228"/>
      <c r="D7" s="228"/>
      <c r="E7" s="228"/>
      <c r="F7" s="127">
        <f>F8+F9</f>
        <v>0</v>
      </c>
      <c r="G7" s="10"/>
      <c r="J7" s="127">
        <f>J8+J9</f>
        <v>0</v>
      </c>
    </row>
    <row r="8" spans="1:12" ht="19.5" customHeight="1" thickBot="1">
      <c r="A8" s="11"/>
      <c r="B8" s="81"/>
      <c r="C8" s="228" t="s">
        <v>37</v>
      </c>
      <c r="D8" s="228"/>
      <c r="E8" s="228"/>
      <c r="F8" s="1"/>
      <c r="G8" s="10"/>
      <c r="J8" s="1"/>
    </row>
    <row r="9" spans="1:12" ht="19.5" customHeight="1" thickBot="1">
      <c r="A9" s="11"/>
      <c r="B9" s="81"/>
      <c r="C9" s="228" t="s">
        <v>38</v>
      </c>
      <c r="D9" s="228"/>
      <c r="E9" s="228"/>
      <c r="F9" s="1"/>
      <c r="G9" s="10"/>
      <c r="J9" s="1"/>
    </row>
    <row r="10" spans="1:12" ht="19.5" customHeight="1" thickBot="1">
      <c r="A10" s="11"/>
      <c r="B10" s="254" t="s">
        <v>49</v>
      </c>
      <c r="C10" s="255"/>
      <c r="D10" s="255"/>
      <c r="E10" s="255"/>
      <c r="F10" s="128">
        <f>F11+F12+F14+F15</f>
        <v>0</v>
      </c>
      <c r="G10" s="10"/>
      <c r="J10" s="128">
        <f>J11+J12+J14+J15</f>
        <v>0</v>
      </c>
    </row>
    <row r="11" spans="1:12" ht="19.5" customHeight="1">
      <c r="A11" s="11"/>
      <c r="B11" s="82"/>
      <c r="C11" s="236" t="s">
        <v>44</v>
      </c>
      <c r="D11" s="234"/>
      <c r="E11" s="83"/>
      <c r="F11" s="84"/>
      <c r="G11" s="10"/>
      <c r="J11" s="84"/>
    </row>
    <row r="12" spans="1:12" ht="19.5" customHeight="1">
      <c r="A12" s="11"/>
      <c r="B12" s="82"/>
      <c r="C12" s="236" t="s">
        <v>47</v>
      </c>
      <c r="D12" s="234"/>
      <c r="E12" s="83"/>
      <c r="F12" s="85"/>
      <c r="G12" s="10"/>
      <c r="J12" s="85"/>
    </row>
    <row r="13" spans="1:12" ht="19.5" customHeight="1">
      <c r="A13" s="11"/>
      <c r="B13" s="82"/>
      <c r="C13" s="86" t="s">
        <v>52</v>
      </c>
      <c r="D13" s="87"/>
      <c r="E13" s="83"/>
      <c r="F13" s="85"/>
      <c r="G13" s="10"/>
      <c r="J13" s="85"/>
    </row>
    <row r="14" spans="1:12" ht="19.5" customHeight="1">
      <c r="A14" s="11"/>
      <c r="B14" s="82"/>
      <c r="C14" s="234" t="s">
        <v>8</v>
      </c>
      <c r="D14" s="235"/>
      <c r="E14" s="83"/>
      <c r="F14" s="85"/>
      <c r="G14" s="10"/>
      <c r="J14" s="85"/>
    </row>
    <row r="15" spans="1:12" ht="19.5" customHeight="1" thickBot="1">
      <c r="A15" s="6"/>
      <c r="B15" s="88"/>
      <c r="C15" s="232" t="s">
        <v>9</v>
      </c>
      <c r="D15" s="233"/>
      <c r="E15" s="89"/>
      <c r="F15" s="90"/>
      <c r="G15" s="10"/>
      <c r="J15" s="90"/>
    </row>
    <row r="16" spans="1:12" ht="32.25" customHeight="1">
      <c r="A16" s="6"/>
      <c r="B16" s="212" t="s">
        <v>60</v>
      </c>
      <c r="C16" s="243" t="s">
        <v>68</v>
      </c>
      <c r="D16" s="243"/>
      <c r="E16" s="243"/>
      <c r="F16" s="243"/>
      <c r="G16" s="243"/>
      <c r="H16" s="243"/>
      <c r="I16" s="243"/>
      <c r="J16" s="243"/>
      <c r="K16" s="243"/>
      <c r="L16" s="243"/>
    </row>
    <row r="17" spans="1:12" ht="19.5" customHeight="1">
      <c r="A17" s="6"/>
      <c r="B17" s="91"/>
      <c r="C17" s="213"/>
      <c r="D17" s="213"/>
      <c r="E17" s="213"/>
      <c r="F17" s="213"/>
      <c r="G17" s="213"/>
      <c r="H17" s="213"/>
    </row>
    <row r="18" spans="1:12" ht="19.5" customHeight="1" thickBot="1">
      <c r="A18" s="11" t="s">
        <v>27</v>
      </c>
    </row>
    <row r="19" spans="1:12" ht="19.5" customHeight="1" thickBot="1">
      <c r="A19" s="11"/>
      <c r="E19" s="261" t="s">
        <v>64</v>
      </c>
      <c r="F19" s="262"/>
      <c r="G19" s="262"/>
      <c r="H19" s="263"/>
      <c r="I19" s="261" t="s">
        <v>67</v>
      </c>
      <c r="J19" s="262"/>
      <c r="K19" s="262"/>
      <c r="L19" s="263"/>
    </row>
    <row r="20" spans="1:12" ht="31.5" customHeight="1">
      <c r="B20" s="14"/>
      <c r="C20" s="92"/>
      <c r="D20" s="92"/>
      <c r="E20" s="203" t="s">
        <v>21</v>
      </c>
      <c r="F20" s="204" t="s">
        <v>20</v>
      </c>
      <c r="G20" s="247" t="s">
        <v>24</v>
      </c>
      <c r="H20" s="258"/>
      <c r="I20" s="205" t="s">
        <v>21</v>
      </c>
      <c r="J20" s="204" t="s">
        <v>20</v>
      </c>
      <c r="K20" s="247" t="s">
        <v>24</v>
      </c>
      <c r="L20" s="258"/>
    </row>
    <row r="21" spans="1:12" ht="17.25" customHeight="1">
      <c r="A21" s="15"/>
      <c r="B21" s="16" t="s">
        <v>6</v>
      </c>
      <c r="C21" s="70" t="s">
        <v>7</v>
      </c>
      <c r="D21" s="70"/>
      <c r="E21" s="195"/>
      <c r="F21" s="18"/>
      <c r="G21" s="50"/>
      <c r="H21" s="51"/>
      <c r="I21" s="17"/>
      <c r="J21" s="18"/>
      <c r="K21" s="50"/>
      <c r="L21" s="51"/>
    </row>
    <row r="22" spans="1:12" ht="17.25" customHeight="1">
      <c r="A22" s="15"/>
      <c r="B22" s="19"/>
      <c r="C22" s="93" t="s">
        <v>4</v>
      </c>
      <c r="D22" s="191"/>
      <c r="E22" s="196"/>
      <c r="F22" s="129">
        <f>F11</f>
        <v>0</v>
      </c>
      <c r="G22" s="75">
        <f>F22*1/30</f>
        <v>0</v>
      </c>
      <c r="H22" s="76">
        <f>ROUNDDOWN(G22,1)</f>
        <v>0</v>
      </c>
      <c r="I22" s="94"/>
      <c r="J22" s="129">
        <f>IF(E6="あり",J11,0)</f>
        <v>0</v>
      </c>
      <c r="K22" s="75">
        <f>J22*1/30</f>
        <v>0</v>
      </c>
      <c r="L22" s="76">
        <f>ROUNDDOWN(K22,1)</f>
        <v>0</v>
      </c>
    </row>
    <row r="23" spans="1:12" ht="17.25" customHeight="1">
      <c r="A23" s="15"/>
      <c r="B23" s="19"/>
      <c r="C23" s="95" t="s">
        <v>57</v>
      </c>
      <c r="D23" s="192"/>
      <c r="E23" s="197"/>
      <c r="F23" s="130">
        <f>F12</f>
        <v>0</v>
      </c>
      <c r="G23" s="52">
        <f>IF($E$24="あり",IF($E$25="あり",ROUNDDOWN(($F$12-$F$13)*1/15,1)+ROUNDDOWN($F$13*1/6,1),ROUNDDOWN($F$12*1/15,1)),IF($E$25="あり",ROUNDDOWN(($F$12-$F$13)*1/20,1)+ROUNDDOWN($F$13*1/6,1),ROUNDDOWN($F$12*1/20,1)))</f>
        <v>0</v>
      </c>
      <c r="H23" s="53">
        <f>ROUNDDOWN(G23,1)</f>
        <v>0</v>
      </c>
      <c r="I23" s="96"/>
      <c r="J23" s="129">
        <f>IF(E$6="あり",J12,0)</f>
        <v>0</v>
      </c>
      <c r="K23" s="52">
        <f>IF(E6="あり",IF($I$24="あり",IF($I$25="あり",ROUNDDOWN(($J$12-$J$13)*1/15,1)+ROUNDDOWN($J$13*1/6,1),ROUNDDOWN($J$12*1/15,1)),IF($I$25="あり",ROUNDDOWN(($J$12-$J$13)*1/20,1)+ROUNDDOWN($J$13*1/6,1),ROUNDDOWN($J$12*1/20,1))),0)</f>
        <v>0</v>
      </c>
      <c r="L23" s="53">
        <f>ROUNDDOWN(K23,1)</f>
        <v>0</v>
      </c>
    </row>
    <row r="24" spans="1:12" ht="17.25" customHeight="1">
      <c r="A24" s="15"/>
      <c r="B24" s="19"/>
      <c r="C24" s="97" t="s">
        <v>54</v>
      </c>
      <c r="D24" s="192"/>
      <c r="E24" s="182" t="s">
        <v>3</v>
      </c>
      <c r="F24" s="98"/>
      <c r="G24" s="133"/>
      <c r="H24" s="134"/>
      <c r="I24" s="215" t="str">
        <f>E24</f>
        <v>なし</v>
      </c>
      <c r="J24" s="98"/>
      <c r="K24" s="133"/>
      <c r="L24" s="134"/>
    </row>
    <row r="25" spans="1:12" ht="17.25" customHeight="1">
      <c r="A25" s="15"/>
      <c r="B25" s="19"/>
      <c r="C25" s="97" t="s">
        <v>55</v>
      </c>
      <c r="D25" s="192"/>
      <c r="E25" s="182" t="s">
        <v>3</v>
      </c>
      <c r="F25" s="98"/>
      <c r="G25" s="133"/>
      <c r="H25" s="134"/>
      <c r="I25" s="215" t="str">
        <f>E25</f>
        <v>なし</v>
      </c>
      <c r="J25" s="98"/>
      <c r="K25" s="133"/>
      <c r="L25" s="134"/>
    </row>
    <row r="26" spans="1:12" ht="17.25" customHeight="1">
      <c r="A26" s="15"/>
      <c r="B26" s="19"/>
      <c r="C26" s="99" t="s">
        <v>8</v>
      </c>
      <c r="D26" s="193"/>
      <c r="E26" s="180"/>
      <c r="F26" s="131">
        <f>F14</f>
        <v>0</v>
      </c>
      <c r="G26" s="77">
        <f>F26*1/6</f>
        <v>0</v>
      </c>
      <c r="H26" s="78">
        <f>ROUNDDOWN(G26,1)</f>
        <v>0</v>
      </c>
      <c r="I26" s="180"/>
      <c r="J26" s="129">
        <f>IF(E$6="あり",J14,0)</f>
        <v>0</v>
      </c>
      <c r="K26" s="77">
        <f>J26*1/6</f>
        <v>0</v>
      </c>
      <c r="L26" s="78">
        <f>ROUNDDOWN(K26,1)</f>
        <v>0</v>
      </c>
    </row>
    <row r="27" spans="1:12" ht="17.25" customHeight="1" thickBot="1">
      <c r="A27" s="15"/>
      <c r="B27" s="19"/>
      <c r="C27" s="101" t="s">
        <v>9</v>
      </c>
      <c r="D27" s="194"/>
      <c r="E27" s="166"/>
      <c r="F27" s="132">
        <f>F15</f>
        <v>0</v>
      </c>
      <c r="G27" s="54">
        <f>F27*1/3</f>
        <v>0</v>
      </c>
      <c r="H27" s="55">
        <f>ROUNDDOWN(G27,1)</f>
        <v>0</v>
      </c>
      <c r="I27" s="166"/>
      <c r="J27" s="206">
        <f>IF(E$6="あり",J15,0)</f>
        <v>0</v>
      </c>
      <c r="K27" s="54">
        <f>J27*1/3</f>
        <v>0</v>
      </c>
      <c r="L27" s="55">
        <f>ROUNDDOWN(K27,1)</f>
        <v>0</v>
      </c>
    </row>
    <row r="28" spans="1:12" ht="17.25" customHeight="1" thickTop="1">
      <c r="A28" s="15"/>
      <c r="B28" s="21"/>
      <c r="C28" s="71" t="s">
        <v>25</v>
      </c>
      <c r="D28" s="102"/>
      <c r="E28" s="198"/>
      <c r="F28" s="22"/>
      <c r="G28" s="56"/>
      <c r="H28" s="57">
        <f>ROUND(SUM(H22:H27),0)</f>
        <v>0</v>
      </c>
      <c r="I28" s="207"/>
      <c r="J28" s="22"/>
      <c r="K28" s="56"/>
      <c r="L28" s="57">
        <f>ROUND(SUM(L22:L27),0)</f>
        <v>0</v>
      </c>
    </row>
    <row r="29" spans="1:12" ht="17.25" customHeight="1">
      <c r="A29" s="15"/>
      <c r="B29" s="25" t="s">
        <v>74</v>
      </c>
      <c r="C29" s="103" t="s">
        <v>32</v>
      </c>
      <c r="D29" s="103"/>
      <c r="E29" s="199"/>
      <c r="F29" s="105"/>
      <c r="G29" s="58"/>
      <c r="H29" s="59">
        <f>IF(F9&lt;=90,1,0.8)</f>
        <v>1</v>
      </c>
      <c r="I29" s="104"/>
      <c r="J29" s="105"/>
      <c r="K29" s="58"/>
      <c r="L29" s="59">
        <f>IF(E6="あり",IF(J9&lt;=90,1,0.8),0)</f>
        <v>0</v>
      </c>
    </row>
    <row r="30" spans="1:12" ht="17.25" customHeight="1">
      <c r="A30" s="15"/>
      <c r="B30" s="217" t="s">
        <v>78</v>
      </c>
      <c r="C30" s="106" t="s">
        <v>33</v>
      </c>
      <c r="D30" s="106"/>
      <c r="E30" s="200"/>
      <c r="F30" s="24"/>
      <c r="G30" s="58"/>
      <c r="H30" s="59">
        <f>IF(F9&lt;=40,1,(IF(F9&lt;=150,2,3)))</f>
        <v>1</v>
      </c>
      <c r="I30" s="107"/>
      <c r="J30" s="24"/>
      <c r="K30" s="58"/>
      <c r="L30" s="59">
        <f>IF(E6="あり",IF(J9&lt;=40,1,(IF(J9&lt;=150,2,3))),0)</f>
        <v>0</v>
      </c>
    </row>
    <row r="31" spans="1:12" ht="17.25" customHeight="1">
      <c r="A31" s="15"/>
      <c r="B31" s="217" t="s">
        <v>75</v>
      </c>
      <c r="C31" s="106" t="s">
        <v>11</v>
      </c>
      <c r="D31" s="106"/>
      <c r="E31" s="185" t="s">
        <v>91</v>
      </c>
      <c r="F31" s="24"/>
      <c r="G31" s="58"/>
      <c r="H31" s="59">
        <f>IF(E31="あり",1.4,0)</f>
        <v>1.4</v>
      </c>
      <c r="I31" s="201" t="s">
        <v>91</v>
      </c>
      <c r="J31" s="214"/>
      <c r="K31" s="58"/>
      <c r="L31" s="59">
        <f>IF(E6="あり",IF(I31="あり",1.4,0),0)</f>
        <v>0</v>
      </c>
    </row>
    <row r="32" spans="1:12" ht="17.25" customHeight="1">
      <c r="A32" s="15"/>
      <c r="B32" s="217" t="s">
        <v>76</v>
      </c>
      <c r="C32" s="106" t="s">
        <v>34</v>
      </c>
      <c r="D32" s="106"/>
      <c r="E32" s="219" t="s">
        <v>3</v>
      </c>
      <c r="F32" s="108"/>
      <c r="G32" s="58"/>
      <c r="H32" s="59">
        <f>IF(E32="あり",1,0)</f>
        <v>0</v>
      </c>
      <c r="I32" s="249" t="str">
        <f>IF($E$6="あり","本園分で選択","－")</f>
        <v>－</v>
      </c>
      <c r="J32" s="250"/>
      <c r="K32" s="208"/>
      <c r="L32" s="209"/>
    </row>
    <row r="33" spans="1:12" ht="17.25" customHeight="1" thickBot="1">
      <c r="A33" s="15"/>
      <c r="B33" s="217" t="s">
        <v>77</v>
      </c>
      <c r="C33" s="216" t="s">
        <v>70</v>
      </c>
      <c r="D33" s="216"/>
      <c r="E33" s="185" t="s">
        <v>3</v>
      </c>
      <c r="F33" s="218"/>
      <c r="G33" s="58"/>
      <c r="H33" s="59">
        <f>IF(E33="あり",0.8,0)</f>
        <v>0</v>
      </c>
      <c r="I33" s="249" t="str">
        <f>IF($E$6="あり","本園分で選択","－")</f>
        <v>－</v>
      </c>
      <c r="J33" s="250"/>
      <c r="K33" s="208"/>
      <c r="L33" s="209"/>
    </row>
    <row r="34" spans="1:12" ht="17.25" customHeight="1" thickBot="1">
      <c r="A34" s="15"/>
      <c r="B34" s="217" t="s">
        <v>71</v>
      </c>
      <c r="C34" s="106" t="s">
        <v>0</v>
      </c>
      <c r="D34" s="106"/>
      <c r="E34" s="220" t="s">
        <v>3</v>
      </c>
      <c r="F34" s="1"/>
      <c r="G34" s="58"/>
      <c r="H34" s="59">
        <f>IF(E34="あり",F34,0)</f>
        <v>0</v>
      </c>
      <c r="I34" s="249" t="str">
        <f t="shared" ref="I34:I44" si="0">IF($E$6="あり","本園分で選択","－")</f>
        <v>－</v>
      </c>
      <c r="J34" s="250"/>
      <c r="K34" s="208"/>
      <c r="L34" s="209"/>
    </row>
    <row r="35" spans="1:12" ht="17.25" customHeight="1">
      <c r="A35" s="15"/>
      <c r="B35" s="217" t="s">
        <v>72</v>
      </c>
      <c r="C35" s="106" t="s">
        <v>1</v>
      </c>
      <c r="D35" s="106"/>
      <c r="E35" s="185" t="s">
        <v>3</v>
      </c>
      <c r="F35" s="108"/>
      <c r="G35" s="58"/>
      <c r="H35" s="59">
        <f>IF(E35="あり",IF(F8&lt;=150,0.8,1.5),0)</f>
        <v>0</v>
      </c>
      <c r="I35" s="249" t="str">
        <f t="shared" si="0"/>
        <v>－</v>
      </c>
      <c r="J35" s="250"/>
      <c r="K35" s="208"/>
      <c r="L35" s="209"/>
    </row>
    <row r="36" spans="1:12" ht="17.25" customHeight="1">
      <c r="A36" s="15"/>
      <c r="B36" s="217" t="s">
        <v>73</v>
      </c>
      <c r="C36" s="106" t="s">
        <v>89</v>
      </c>
      <c r="D36" s="106"/>
      <c r="E36" s="201" t="s">
        <v>3</v>
      </c>
      <c r="F36" s="226"/>
      <c r="G36" s="58"/>
      <c r="H36" s="59">
        <f>IF(E36="あり",IF(F8&lt;=150,2,3),0)</f>
        <v>0</v>
      </c>
      <c r="I36" s="249" t="str">
        <f t="shared" si="0"/>
        <v>－</v>
      </c>
      <c r="J36" s="250"/>
      <c r="K36" s="208"/>
      <c r="L36" s="209"/>
    </row>
    <row r="37" spans="1:12" ht="17.25" customHeight="1">
      <c r="A37" s="15"/>
      <c r="B37" s="217" t="s">
        <v>79</v>
      </c>
      <c r="C37" s="106" t="s">
        <v>18</v>
      </c>
      <c r="D37" s="106"/>
      <c r="E37" s="185" t="s">
        <v>3</v>
      </c>
      <c r="F37" s="225"/>
      <c r="G37" s="58"/>
      <c r="H37" s="59">
        <f>IF(E37="あり",0.5,0)</f>
        <v>0</v>
      </c>
      <c r="I37" s="249" t="str">
        <f t="shared" si="0"/>
        <v>－</v>
      </c>
      <c r="J37" s="250"/>
      <c r="K37" s="208"/>
      <c r="L37" s="209"/>
    </row>
    <row r="38" spans="1:12" ht="17.25" customHeight="1">
      <c r="A38" s="15"/>
      <c r="B38" s="217" t="s">
        <v>69</v>
      </c>
      <c r="C38" s="106" t="s">
        <v>31</v>
      </c>
      <c r="D38" s="106"/>
      <c r="E38" s="185" t="s">
        <v>3</v>
      </c>
      <c r="F38" s="24"/>
      <c r="G38" s="58"/>
      <c r="H38" s="59">
        <f>IF(E38="あり",0.8,0)</f>
        <v>0</v>
      </c>
      <c r="I38" s="249" t="str">
        <f t="shared" si="0"/>
        <v>－</v>
      </c>
      <c r="J38" s="250"/>
      <c r="K38" s="208"/>
      <c r="L38" s="209"/>
    </row>
    <row r="39" spans="1:12" ht="17.25" customHeight="1">
      <c r="A39" s="15"/>
      <c r="B39" s="217" t="s">
        <v>80</v>
      </c>
      <c r="C39" s="106" t="s">
        <v>2</v>
      </c>
      <c r="D39" s="106"/>
      <c r="E39" s="185" t="s">
        <v>3</v>
      </c>
      <c r="F39" s="24"/>
      <c r="G39" s="58"/>
      <c r="H39" s="59">
        <f>IF(E39="あり",0.8,0)</f>
        <v>0</v>
      </c>
      <c r="I39" s="249" t="str">
        <f t="shared" si="0"/>
        <v>－</v>
      </c>
      <c r="J39" s="250"/>
      <c r="K39" s="208"/>
      <c r="L39" s="209"/>
    </row>
    <row r="40" spans="1:12" ht="17.25" customHeight="1">
      <c r="A40" s="15"/>
      <c r="B40" s="217" t="s">
        <v>81</v>
      </c>
      <c r="C40" s="106" t="s">
        <v>35</v>
      </c>
      <c r="D40" s="106"/>
      <c r="E40" s="185" t="s">
        <v>3</v>
      </c>
      <c r="F40" s="24"/>
      <c r="G40" s="58"/>
      <c r="H40" s="59">
        <f>IF(E40="あり",0.8,0)</f>
        <v>0</v>
      </c>
      <c r="I40" s="249" t="str">
        <f t="shared" si="0"/>
        <v>－</v>
      </c>
      <c r="J40" s="250"/>
      <c r="K40" s="208"/>
      <c r="L40" s="209"/>
    </row>
    <row r="41" spans="1:12" ht="17.25" customHeight="1">
      <c r="A41" s="15"/>
      <c r="B41" s="222" t="s">
        <v>84</v>
      </c>
      <c r="C41" s="221" t="s">
        <v>88</v>
      </c>
      <c r="D41" s="221"/>
      <c r="E41" s="185" t="s">
        <v>3</v>
      </c>
      <c r="F41" s="108"/>
      <c r="G41" s="58"/>
      <c r="H41" s="59">
        <f>IF(E41="あり",0.6,0)</f>
        <v>0</v>
      </c>
      <c r="I41" s="223"/>
      <c r="J41" s="224"/>
      <c r="K41" s="208"/>
      <c r="L41" s="209"/>
    </row>
    <row r="42" spans="1:12" ht="17.25" customHeight="1" thickBot="1">
      <c r="A42" s="15"/>
      <c r="B42" s="217" t="s">
        <v>85</v>
      </c>
      <c r="C42" s="103" t="s">
        <v>36</v>
      </c>
      <c r="D42" s="103"/>
      <c r="E42" s="185" t="s">
        <v>3</v>
      </c>
      <c r="F42" s="108"/>
      <c r="G42" s="58"/>
      <c r="H42" s="60">
        <f>IF(E42="あり",-1,0)</f>
        <v>0</v>
      </c>
      <c r="I42" s="249" t="str">
        <f t="shared" si="0"/>
        <v>－</v>
      </c>
      <c r="J42" s="250"/>
      <c r="K42" s="208"/>
      <c r="L42" s="210"/>
    </row>
    <row r="43" spans="1:12" ht="44.25" customHeight="1" thickBot="1">
      <c r="A43" s="15"/>
      <c r="B43" s="217" t="s">
        <v>86</v>
      </c>
      <c r="C43" s="257" t="s">
        <v>53</v>
      </c>
      <c r="D43" s="257"/>
      <c r="E43" s="201" t="s">
        <v>82</v>
      </c>
      <c r="F43" s="110">
        <v>0</v>
      </c>
      <c r="G43" s="135"/>
      <c r="H43" s="60">
        <f>IF(E43="該当",-F43,0)</f>
        <v>0</v>
      </c>
      <c r="I43" s="249" t="str">
        <f t="shared" si="0"/>
        <v>－</v>
      </c>
      <c r="J43" s="250"/>
      <c r="K43" s="211"/>
      <c r="L43" s="210"/>
    </row>
    <row r="44" spans="1:12" ht="24" customHeight="1" thickBot="1">
      <c r="A44" s="15"/>
      <c r="B44" s="217" t="s">
        <v>87</v>
      </c>
      <c r="C44" s="103" t="s">
        <v>58</v>
      </c>
      <c r="D44" s="103"/>
      <c r="E44" s="201" t="s">
        <v>82</v>
      </c>
      <c r="F44" s="110">
        <v>0</v>
      </c>
      <c r="G44" s="135"/>
      <c r="H44" s="60">
        <f>IF(E44="該当",-F44,0)</f>
        <v>0</v>
      </c>
      <c r="I44" s="249" t="str">
        <f t="shared" si="0"/>
        <v>－</v>
      </c>
      <c r="J44" s="250"/>
      <c r="K44" s="211"/>
      <c r="L44" s="210"/>
    </row>
    <row r="45" spans="1:12" ht="24" customHeight="1" thickBot="1">
      <c r="A45" s="111"/>
      <c r="B45" s="112" t="s">
        <v>48</v>
      </c>
      <c r="C45" s="113"/>
      <c r="D45" s="113"/>
      <c r="E45" s="202"/>
      <c r="F45" s="115"/>
      <c r="G45" s="136">
        <f>F8+F9</f>
        <v>0</v>
      </c>
      <c r="H45" s="61">
        <f>IF(G45&lt;=90,1.4,2.2)</f>
        <v>1.4</v>
      </c>
      <c r="I45" s="114"/>
      <c r="J45" s="115"/>
      <c r="K45" s="136">
        <f>IF(E6="あり",J8+J9,0)</f>
        <v>0</v>
      </c>
      <c r="L45" s="61">
        <f>IF(E6="あり",IF(K45&lt;=90,1.4,2.2),0)</f>
        <v>0</v>
      </c>
    </row>
    <row r="46" spans="1:12" ht="24" customHeight="1" thickTop="1" thickBot="1">
      <c r="A46" s="15"/>
      <c r="B46" s="26" t="s">
        <v>5</v>
      </c>
      <c r="C46" s="27"/>
      <c r="D46" s="27"/>
      <c r="E46" s="181"/>
      <c r="F46" s="28"/>
      <c r="G46" s="62"/>
      <c r="H46" s="63">
        <f>SUM(H28:H45)</f>
        <v>4.8</v>
      </c>
      <c r="I46" s="27"/>
      <c r="J46" s="28"/>
      <c r="K46" s="62"/>
      <c r="L46" s="63">
        <f>SUM(L28:L45)</f>
        <v>0</v>
      </c>
    </row>
    <row r="47" spans="1:12" ht="24" customHeight="1" thickBot="1">
      <c r="A47" s="15"/>
      <c r="B47" s="29" t="s">
        <v>26</v>
      </c>
      <c r="C47" s="30"/>
      <c r="D47" s="30"/>
      <c r="E47" s="156"/>
      <c r="F47" s="31"/>
      <c r="G47" s="64"/>
      <c r="H47" s="65">
        <f>ROUND(H46,0)</f>
        <v>5</v>
      </c>
      <c r="I47" s="30"/>
      <c r="J47" s="31"/>
      <c r="K47" s="64"/>
      <c r="L47" s="65">
        <f>ROUND(L46,0)</f>
        <v>0</v>
      </c>
    </row>
    <row r="48" spans="1:12" ht="12" customHeight="1">
      <c r="A48" s="15"/>
      <c r="B48" s="27"/>
      <c r="C48" s="27"/>
      <c r="D48" s="27"/>
      <c r="E48" s="33"/>
      <c r="F48" s="33"/>
      <c r="G48" s="42"/>
      <c r="H48" s="33"/>
    </row>
    <row r="49" spans="1:8" ht="21.75" customHeight="1" thickBot="1">
      <c r="A49" s="12" t="s">
        <v>39</v>
      </c>
      <c r="B49" s="27"/>
      <c r="C49" s="27"/>
      <c r="D49" s="27"/>
      <c r="E49" s="27"/>
      <c r="G49" s="36"/>
      <c r="H49" s="34"/>
    </row>
    <row r="50" spans="1:8" ht="21.75" customHeight="1" thickBot="1">
      <c r="A50" s="15"/>
      <c r="B50" s="37" t="s">
        <v>28</v>
      </c>
      <c r="C50" s="38"/>
      <c r="D50" s="38"/>
      <c r="E50" s="30"/>
      <c r="F50" s="116"/>
      <c r="G50" s="39">
        <f>(H47+L47)/3</f>
        <v>1.6666666666666667</v>
      </c>
      <c r="H50" s="66">
        <f>IF(ROUND(G50,0)=0,1,ROUND(G50,0))</f>
        <v>2</v>
      </c>
    </row>
    <row r="51" spans="1:8" ht="21.75" customHeight="1" thickBot="1">
      <c r="A51" s="15"/>
      <c r="B51" s="40"/>
      <c r="C51" s="251" t="s">
        <v>46</v>
      </c>
      <c r="D51" s="252"/>
      <c r="E51" s="252"/>
      <c r="F51" s="253"/>
      <c r="G51" s="33"/>
      <c r="H51" s="66">
        <v>1</v>
      </c>
    </row>
    <row r="52" spans="1:8" ht="21.75" customHeight="1" thickBot="1">
      <c r="A52" s="15"/>
      <c r="B52" s="41" t="s">
        <v>29</v>
      </c>
      <c r="C52" s="38"/>
      <c r="D52" s="38"/>
      <c r="E52" s="30"/>
      <c r="F52" s="117"/>
      <c r="G52" s="39">
        <f>(H47+L47)/5</f>
        <v>1</v>
      </c>
      <c r="H52" s="66">
        <f>IF(ROUND(G52,0)=0,1,ROUND(G52,0))</f>
        <v>1</v>
      </c>
    </row>
    <row r="53" spans="1:8" ht="21.75" customHeight="1">
      <c r="A53" s="15"/>
      <c r="B53" s="27"/>
      <c r="C53" s="27"/>
      <c r="D53" s="27"/>
      <c r="E53" s="27"/>
      <c r="F53" s="33"/>
      <c r="G53" s="33"/>
      <c r="H53" s="42"/>
    </row>
    <row r="54" spans="1:8" ht="21.75" customHeight="1" thickBot="1">
      <c r="A54" s="12" t="s">
        <v>41</v>
      </c>
      <c r="B54" s="27"/>
      <c r="C54" s="27"/>
      <c r="D54" s="27"/>
      <c r="E54" s="27"/>
      <c r="F54" s="33"/>
      <c r="G54" s="33"/>
      <c r="H54" s="33"/>
    </row>
    <row r="55" spans="1:8" ht="21.75" customHeight="1" thickBot="1">
      <c r="B55" s="118"/>
      <c r="C55" s="43">
        <v>50000</v>
      </c>
      <c r="D55" s="43" t="s">
        <v>50</v>
      </c>
      <c r="E55" s="43"/>
      <c r="F55" s="119"/>
      <c r="G55" s="120"/>
      <c r="H55" s="67">
        <f>C55*H50</f>
        <v>100000</v>
      </c>
    </row>
    <row r="56" spans="1:8" ht="21.75" customHeight="1" thickBot="1">
      <c r="B56" s="121"/>
      <c r="C56" s="45">
        <v>6250</v>
      </c>
      <c r="D56" s="45" t="s">
        <v>51</v>
      </c>
      <c r="E56" s="45"/>
      <c r="F56" s="122"/>
      <c r="G56" s="123"/>
      <c r="H56" s="68">
        <f>C56*H52</f>
        <v>6250</v>
      </c>
    </row>
    <row r="57" spans="1:8" ht="21.75" customHeight="1" thickTop="1" thickBot="1">
      <c r="B57" s="124"/>
      <c r="C57" s="125" t="s">
        <v>56</v>
      </c>
      <c r="D57" s="126"/>
      <c r="E57" s="126"/>
      <c r="F57" s="126"/>
      <c r="G57" s="126"/>
      <c r="H57" s="69">
        <f>SUM(H55:H56)</f>
        <v>106250</v>
      </c>
    </row>
    <row r="58" spans="1:8" ht="33.75" customHeight="1"/>
    <row r="59" spans="1:8" ht="33.75" customHeight="1"/>
    <row r="60" spans="1:8" ht="33.75" customHeight="1"/>
    <row r="61" spans="1:8" ht="33.75" customHeight="1"/>
    <row r="62" spans="1:8" ht="33.75" customHeight="1"/>
    <row r="63" spans="1:8" ht="33.75" customHeight="1"/>
    <row r="64" spans="1:8" ht="33.75" customHeight="1"/>
    <row r="65" ht="33.75" customHeight="1"/>
    <row r="66" ht="33.75" customHeight="1"/>
    <row r="67" ht="33.7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sheetData>
  <mergeCells count="31">
    <mergeCell ref="I40:J40"/>
    <mergeCell ref="I42:J42"/>
    <mergeCell ref="I43:J43"/>
    <mergeCell ref="I44:J44"/>
    <mergeCell ref="I35:J35"/>
    <mergeCell ref="I36:J36"/>
    <mergeCell ref="I37:J37"/>
    <mergeCell ref="I38:J38"/>
    <mergeCell ref="I39:J39"/>
    <mergeCell ref="E19:H19"/>
    <mergeCell ref="I19:L19"/>
    <mergeCell ref="K20:L20"/>
    <mergeCell ref="I32:J32"/>
    <mergeCell ref="I34:J34"/>
    <mergeCell ref="I33:J33"/>
    <mergeCell ref="B2:C2"/>
    <mergeCell ref="D2:H2"/>
    <mergeCell ref="C51:F51"/>
    <mergeCell ref="C43:D43"/>
    <mergeCell ref="G20:H20"/>
    <mergeCell ref="B7:E7"/>
    <mergeCell ref="B10:E10"/>
    <mergeCell ref="C11:D11"/>
    <mergeCell ref="C12:D12"/>
    <mergeCell ref="C14:D14"/>
    <mergeCell ref="C15:D15"/>
    <mergeCell ref="C9:E9"/>
    <mergeCell ref="C8:E8"/>
    <mergeCell ref="B5:D5"/>
    <mergeCell ref="C16:L16"/>
    <mergeCell ref="B6:D6"/>
  </mergeCells>
  <phoneticPr fontId="1"/>
  <dataValidations count="2">
    <dataValidation type="list" allowBlank="1" showInputMessage="1" showErrorMessage="1" sqref="E24:E25 E45 E31:E42 E6 I24:I25 I45 I31" xr:uid="{00000000-0002-0000-0100-000000000000}">
      <formula1>"　,あり,なし"</formula1>
    </dataValidation>
    <dataValidation type="list" allowBlank="1" showInputMessage="1" showErrorMessage="1" sqref="E43:E44" xr:uid="{00000000-0002-0000-0100-000001000000}">
      <formula1>"　,該当,非該当"</formula1>
    </dataValidation>
  </dataValidations>
  <pageMargins left="0.9055118110236221" right="0.55118110236220474" top="0.53" bottom="0.19685039370078741" header="0.31496062992125984" footer="0.19685039370078741"/>
  <pageSetup paperSize="9" scale="64"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vt:lpstr>
      <vt:lpstr>認定こども園</vt:lpstr>
      <vt:lpstr>認定こども園!Print_Area</vt:lpstr>
      <vt:lpstr>保育所!Print_Area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Administrator</cp:lastModifiedBy>
  <cp:lastPrinted>2020-09-11T10:17:15Z</cp:lastPrinted>
  <dcterms:created xsi:type="dcterms:W3CDTF">2017-02-28T01:47:58Z</dcterms:created>
  <dcterms:modified xsi:type="dcterms:W3CDTF">2021-06-23T07:38:20Z</dcterms:modified>
</cp:coreProperties>
</file>